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_xmlsignatures/sig2.xml" ContentType="application/vnd.openxmlformats-package.digital-signature-xmlsignature+xml"/>
  <Override PartName="/_xmlsignatures/sig3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1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B i Affinity\Tehnika\TEHNIKA NOVO\JAVNI NATJEČAJI\NATJEČAJI - ponude za natječaje i ostale ponude\PON 25\Dom zdravlja Zagreb - Zapad\Priprema\"/>
    </mc:Choice>
  </mc:AlternateContent>
  <xr:revisionPtr revIDLastSave="0" documentId="13_ncr:1_{89649BE3-F088-45F1-B148-62027D3034BB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SKUPINA A" sheetId="1" r:id="rId1"/>
    <sheet name="SKUPINA B" sheetId="2" r:id="rId2"/>
    <sheet name="SKUPINA C" sheetId="10" r:id="rId3"/>
    <sheet name="SKUPINA D" sheetId="6" r:id="rId4"/>
    <sheet name="REKAPITULACIJ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6" l="1"/>
  <c r="F10" i="6"/>
  <c r="F9" i="6"/>
  <c r="F8" i="6"/>
  <c r="F7" i="6"/>
  <c r="F6" i="6"/>
  <c r="F7" i="10"/>
  <c r="F6" i="10"/>
  <c r="G12" i="2"/>
  <c r="G11" i="2"/>
  <c r="G10" i="2"/>
  <c r="G9" i="2"/>
  <c r="G6" i="2"/>
  <c r="E20" i="1"/>
  <c r="E14" i="1"/>
  <c r="E13" i="1"/>
  <c r="E12" i="1"/>
  <c r="E11" i="1"/>
  <c r="J44" i="1" l="1"/>
  <c r="G50" i="10" l="1"/>
  <c r="F8" i="10" l="1"/>
  <c r="F52" i="10" s="1"/>
  <c r="D10" i="9" s="1"/>
  <c r="G15" i="2" l="1"/>
  <c r="F13" i="6"/>
  <c r="D11" i="9" s="1"/>
  <c r="E44" i="1" l="1"/>
  <c r="E37" i="1"/>
  <c r="E24" i="1"/>
  <c r="E15" i="1"/>
  <c r="I41" i="1" l="1"/>
  <c r="D11" i="1" s="1"/>
  <c r="E26" i="1"/>
  <c r="E46" i="1" s="1"/>
  <c r="D8" i="9" s="1"/>
  <c r="H6" i="2"/>
  <c r="H7" i="2"/>
  <c r="D9" i="9" l="1"/>
  <c r="D12" i="9" s="1"/>
</calcChain>
</file>

<file path=xl/sharedStrings.xml><?xml version="1.0" encoding="utf-8"?>
<sst xmlns="http://schemas.openxmlformats.org/spreadsheetml/2006/main" count="247" uniqueCount="206">
  <si>
    <t xml:space="preserve">               Obrazac br 3.</t>
  </si>
  <si>
    <t>TROŠKOVNIK</t>
  </si>
  <si>
    <t>1.</t>
  </si>
  <si>
    <t>2.</t>
  </si>
  <si>
    <t>3.</t>
  </si>
  <si>
    <t>4.</t>
  </si>
  <si>
    <t>5.</t>
  </si>
  <si>
    <t>7.</t>
  </si>
  <si>
    <t>Ukupno:</t>
  </si>
  <si>
    <t>UKUPNO:</t>
  </si>
  <si>
    <t xml:space="preserve">Predmet osiguranja </t>
  </si>
  <si>
    <t>R.br.</t>
  </si>
  <si>
    <t>Odgovornost prema trećima</t>
  </si>
  <si>
    <t xml:space="preserve">Odgovornost prema djelatnicima </t>
  </si>
  <si>
    <t>Broj radnika</t>
  </si>
  <si>
    <t>Godišnja premija po osobi</t>
  </si>
  <si>
    <t>Smrt uslijed nezgode</t>
  </si>
  <si>
    <t>Smrt uslijed bolesti</t>
  </si>
  <si>
    <t xml:space="preserve">trajni invaliditet </t>
  </si>
  <si>
    <t xml:space="preserve">Troškovi liječenja </t>
  </si>
  <si>
    <t>6.</t>
  </si>
  <si>
    <t>REKAPITULACIJA</t>
  </si>
  <si>
    <t>Oznaka skupine:</t>
  </si>
  <si>
    <t>Vrsta osiguranja</t>
  </si>
  <si>
    <t>A</t>
  </si>
  <si>
    <t>B</t>
  </si>
  <si>
    <t>C</t>
  </si>
  <si>
    <t>D</t>
  </si>
  <si>
    <t>Navedene cijene su bez PDV-a (oslobođeno PDV-a prema članku 11, stavak 1, točka 2. Zakona o PDV-u).</t>
  </si>
  <si>
    <t xml:space="preserve">         Potpis ovlaštene osobe</t>
  </si>
  <si>
    <t xml:space="preserve">             osobe  ponuditelja:</t>
  </si>
  <si>
    <t>Dnevna naknada  za boravak u bolnici</t>
  </si>
  <si>
    <t>Hospitalizacija</t>
  </si>
  <si>
    <t>Kozmetička operacija</t>
  </si>
  <si>
    <t>Inventurni broj</t>
  </si>
  <si>
    <t>Predmet osiguranja – djelatnost (specijalizacija)
-osiguranje po štetnom događaju</t>
  </si>
  <si>
    <t>MP</t>
  </si>
  <si>
    <t xml:space="preserve">                                                                                                                                                                                  UKUPNO:</t>
  </si>
  <si>
    <t>UKUPNA PREMIJA ZA ODGVORNOST C1:</t>
  </si>
  <si>
    <t>UKUPNA PREMIJA ZA ODGOVORNOST (C1 + C2 ):</t>
  </si>
  <si>
    <t>Skupina C1 – Osiguranje od javne izvanugovorne odgovornosti prema trećim osobama i odgovornost prema vlastitim djelatnicima</t>
  </si>
  <si>
    <t>Skupina C2- Osiguranje od profesionalne (ugovorne) odgovornosti</t>
  </si>
  <si>
    <t xml:space="preserve">Osiguranja imovine </t>
  </si>
  <si>
    <t xml:space="preserve">Osiguranje od loma stroja, požara i nekih drugih opasnosti  </t>
  </si>
  <si>
    <t>Osiguranje osoba (djelatnika) od posljedica nesretnog slučaja</t>
  </si>
  <si>
    <t>Osiguranje od odgovornosti (Osiguranje od javne izvanugovorne odgovornosti prema trećim osobama i odgovornost prema vlastitim djelatnicimaka i osiguranje od profesionalne (ugovorne) odgovornosti)</t>
  </si>
  <si>
    <t>Skupina D – Osiguranje osoba (djelatnika) od posljedica nesretnog slučaja</t>
  </si>
  <si>
    <t>Obiteljska medicina</t>
  </si>
  <si>
    <t>Pedijatrija</t>
  </si>
  <si>
    <t>Ginekologija</t>
  </si>
  <si>
    <t>Interna</t>
  </si>
  <si>
    <t>Medicina rada</t>
  </si>
  <si>
    <t>Radiologija</t>
  </si>
  <si>
    <t>Psihijatrija</t>
  </si>
  <si>
    <t>Fizikalna med i rehab.</t>
  </si>
  <si>
    <t>Dermatologija</t>
  </si>
  <si>
    <t>Citologija</t>
  </si>
  <si>
    <t>Anestez., reanimatologija</t>
  </si>
  <si>
    <t>Oftalmologija</t>
  </si>
  <si>
    <t>Parodontologija</t>
  </si>
  <si>
    <t>Ortodoncija</t>
  </si>
  <si>
    <t>OSTALI DOKTORI</t>
  </si>
  <si>
    <t xml:space="preserve">Doktor medicine </t>
  </si>
  <si>
    <t>doktor dentalne medicine</t>
  </si>
  <si>
    <t>OSTALI VSS</t>
  </si>
  <si>
    <t>Magistar farmacije</t>
  </si>
  <si>
    <t>diplomirani  inž. med. biokemije</t>
  </si>
  <si>
    <t>Koordinator za palijativnu skrb-magistra sestrinstva</t>
  </si>
  <si>
    <t xml:space="preserve">Psiholog </t>
  </si>
  <si>
    <t>OSTALI VŠS</t>
  </si>
  <si>
    <t>stručni prvostupnik fizioterapije</t>
  </si>
  <si>
    <t>stručni prvostupnik laboratorijske dijagnostike</t>
  </si>
  <si>
    <t xml:space="preserve">Stručna prvostupnica sestrinstva </t>
  </si>
  <si>
    <t>Stručni prvostupnik medicinske radiologije</t>
  </si>
  <si>
    <t>stručni prvostupnik radne terapije</t>
  </si>
  <si>
    <t>OSTALI SSS</t>
  </si>
  <si>
    <t>Medicinska sestra SSS</t>
  </si>
  <si>
    <t>dentalni asistent</t>
  </si>
  <si>
    <t>Farmaceutski tehničar</t>
  </si>
  <si>
    <t>Laboratorijski tehničar</t>
  </si>
  <si>
    <t>fizioterapeutski tehničar</t>
  </si>
  <si>
    <t>Svota osiguranja (limit pokrića u eur)</t>
  </si>
  <si>
    <t>Agregatni limit ugovora (eur)</t>
  </si>
  <si>
    <t xml:space="preserve">Godišnja premija  
   (u eur) </t>
  </si>
  <si>
    <t>Svota osiguranja po štetnom događaju
 (u eur)</t>
  </si>
  <si>
    <t>Agregatni godišnji limit po djelatniku (u eur)</t>
  </si>
  <si>
    <t xml:space="preserve">Godišnja premija    (u eur) </t>
  </si>
  <si>
    <t>Nezdravstveni djelatnici</t>
  </si>
  <si>
    <t>Svota osiguranja (u eur)</t>
  </si>
  <si>
    <t>UKUPNA PREMIJA ZA ODGOVORNOST C2:</t>
  </si>
  <si>
    <t>A 1. OSIGURANJE OD POŽARA I NEKIH DRUGIH RIZIKA</t>
  </si>
  <si>
    <t>Red. br.</t>
  </si>
  <si>
    <t>Predmet osiguranja na svotu osiguranja i bez agregatnog limita</t>
  </si>
  <si>
    <t>Svota osiguranja /  u EUR</t>
  </si>
  <si>
    <t>Premija osiguranja za razdoblje od jedne (1) godine / u EUR</t>
  </si>
  <si>
    <t>1. Osonovne opasnoti: POŽAR- FLEXA , OLUJA, TUČA, MANIFESTACIJA I DEMONTRACIJA, UDAR VOZILA</t>
  </si>
  <si>
    <t>Cjelokupna oprema naručitelja prema poslovnim knjigama osiguranika na novu vrijednost</t>
  </si>
  <si>
    <t xml:space="preserve">Kompjuterska oprema </t>
  </si>
  <si>
    <t>Zalihe u ljekarni</t>
  </si>
  <si>
    <t>UKUPNA PREMIJA OSIGURANJA IMOVINE (1)</t>
  </si>
  <si>
    <t>A 2. OSIGURANJE OD POŽARA I NEKIH DRUGIH RIZIKA</t>
  </si>
  <si>
    <t>2. Dopunske opasnoti:</t>
  </si>
  <si>
    <t>UKUPNA PREMIJA OSIGURANJA IMOVINE (2)</t>
  </si>
  <si>
    <t>UKUPNA PREMIJA OSIGURANJA IMOVINE (1+2)</t>
  </si>
  <si>
    <t>A 3. OSIGURANJE OD PROVALNE KRAĐE</t>
  </si>
  <si>
    <t>Novac i druga sredstva plaćanja za vrijeme manipulacije na blagajni</t>
  </si>
  <si>
    <t>5,</t>
  </si>
  <si>
    <t>Novac i druga sredstva plaćanja u zaključanim blagajnama</t>
  </si>
  <si>
    <t>6,</t>
  </si>
  <si>
    <t>Novac i druga sredstva plaćanja za vrijeme prijevoza i prijenosa od rizika razbojstva s uključenom prometnom nezgodom</t>
  </si>
  <si>
    <t>UKUPNA PREMIJA OSIGURANJA IMOVINE (3)</t>
  </si>
  <si>
    <t>A 4. OSIGURANJE STAKLA OD LOMA</t>
  </si>
  <si>
    <t>UKUPNA PREMIJA OSIGURANJA IMOVINE (4)</t>
  </si>
  <si>
    <t>UKUPNA PREMIJA OSIGURANJA IMOVINE (1+2+3+4)</t>
  </si>
  <si>
    <t>Skupina B - Osiguranje od loma stroja</t>
  </si>
  <si>
    <t>DIGITALIZATOR</t>
  </si>
  <si>
    <t>ULTRAZVUK- sa konv. i lin.vask.sondom</t>
  </si>
  <si>
    <t>RTG SNIMAONA SA STROPNIM STATIVOM</t>
  </si>
  <si>
    <t>0505834</t>
  </si>
  <si>
    <t>0505291</t>
  </si>
  <si>
    <t>0504970</t>
  </si>
  <si>
    <t>Iznos osiguranja (nabavna vrijednost uređaja EUR)</t>
  </si>
  <si>
    <t>Godišnja premija 
(u EUR)</t>
  </si>
  <si>
    <t>Prilog : popis lokacija osiguranja :</t>
  </si>
  <si>
    <t>PRILAZ BARUNA FILIPOVIĆA 11</t>
  </si>
  <si>
    <t>KORDUNSKA 4</t>
  </si>
  <si>
    <t>KLAIĆEVA 44</t>
  </si>
  <si>
    <t>RADNIČKI DOL 24</t>
  </si>
  <si>
    <t>ILICA 87</t>
  </si>
  <si>
    <t>VRTLARSKA 1A</t>
  </si>
  <si>
    <t>MIKULIĆI 189</t>
  </si>
  <si>
    <t>VRABEČAK 4</t>
  </si>
  <si>
    <t>TRG STJEPANA SEVERA 1</t>
  </si>
  <si>
    <t>GANDHIJEVA 5</t>
  </si>
  <si>
    <t>PODSUSEDSKA ALEJA 79</t>
  </si>
  <si>
    <t>MATIJE ILIRIKA VLAČIĆA 2</t>
  </si>
  <si>
    <t>PREČKO 2</t>
  </si>
  <si>
    <t>HRVOJA MACANOVIĆA 2A</t>
  </si>
  <si>
    <t>SREDNJACI 13</t>
  </si>
  <si>
    <t>ROBERTA BIĆANIĆA 3</t>
  </si>
  <si>
    <t>ALBAHARIJEVA 4</t>
  </si>
  <si>
    <t>ZVONIGRADSKA 9</t>
  </si>
  <si>
    <t>PARK STARA TREŠNJEVKA 3</t>
  </si>
  <si>
    <t>BAŠTIJANOVA 52</t>
  </si>
  <si>
    <t>DRAGUTINA GOLIKA 34A</t>
  </si>
  <si>
    <t>II. ZAGORSKA 20</t>
  </si>
  <si>
    <t>SLAVENSKOG 5</t>
  </si>
  <si>
    <t>NOVA CESTA 85A</t>
  </si>
  <si>
    <t>ANINA 96</t>
  </si>
  <si>
    <t>Prilog 1.</t>
  </si>
  <si>
    <r>
      <t xml:space="preserve">Osiguranje većih troškova popravka na građevinskim dijelovima prostorija, instalacijama građevine i njenoj opremi - </t>
    </r>
    <r>
      <rPr>
        <sz val="10"/>
        <color indexed="56"/>
        <rFont val="Calibri"/>
        <family val="2"/>
        <scheme val="minor"/>
      </rPr>
      <t>na 1. rizik</t>
    </r>
  </si>
  <si>
    <t>Naziv predmeta nabave: Usluga osiguranja imovine i ljudi</t>
  </si>
  <si>
    <t>do 2.500,00 €</t>
  </si>
  <si>
    <t>površine u m2</t>
  </si>
  <si>
    <t>RUDEŠKA 148</t>
  </si>
  <si>
    <t>Poplava, bujica i visoka voda za cjelokupnu opremu, kompjutersku opremu i zalihe u ljekarni  na Prvi rizik</t>
  </si>
  <si>
    <t>Cjelokupna oprema, strojevi i uređaji naručitelja na Prvi irzik</t>
  </si>
  <si>
    <t>Kompjuterska oprema na Prvi rizik</t>
  </si>
  <si>
    <t>Zalihe u ljekarni na Prvi rizik</t>
  </si>
  <si>
    <t>Sva stakla na svim objektima naručitelja na Prvi rizik</t>
  </si>
  <si>
    <t>Izljev vode iz vodovodnih i kanalizacijskih cijevi na Prvi rizik osiguranja za građevinski dio</t>
  </si>
  <si>
    <t>7-14 dana 2%                                 15-21 dan 3%                                         22 dana i više 4 % od osnovice za invaliditet</t>
  </si>
  <si>
    <t xml:space="preserve">Godišnja premija (u EUR) </t>
  </si>
  <si>
    <t>Izljev vode iz vodovodnih i kanalizacijskih cijevi za cjelokupnu opremu, kompjutersku opremu i zalihe u ljekarni  na Prvi rizik</t>
  </si>
  <si>
    <t xml:space="preserve">Poplava, bujica i visoka voda  naPrvi rizik – građevinski dio  </t>
  </si>
  <si>
    <t>GRGURA NINSKOG 3</t>
  </si>
  <si>
    <t>KRAPINSKA 45</t>
  </si>
  <si>
    <t>Ukupno djelatnika:</t>
  </si>
  <si>
    <t>TRG IVANA KUKULJEVIĆA 14 i 1</t>
  </si>
  <si>
    <t>IVANE BRLIĆ MAŽURANIĆ 84, 86, 88, 90</t>
  </si>
  <si>
    <t>ZRINSKOG 9</t>
  </si>
  <si>
    <t>SKUPINA</t>
  </si>
  <si>
    <t>Nova vrijednost</t>
  </si>
  <si>
    <t>Stvarna uporabna vrijednost</t>
  </si>
  <si>
    <t>UKUPNO</t>
  </si>
  <si>
    <t>Ulaganja i adaptacije</t>
  </si>
  <si>
    <t>IZNOS U EUR</t>
  </si>
  <si>
    <t>Prosječna vrijednost</t>
  </si>
  <si>
    <t>31.03.2025.</t>
  </si>
  <si>
    <t>31.12.2024.</t>
  </si>
  <si>
    <t>30.09.2024.</t>
  </si>
  <si>
    <t>30.06.2024.</t>
  </si>
  <si>
    <t>vrijednost objekta (1.000,00 €)</t>
  </si>
  <si>
    <t>MAMOGRAF DIGITALNI</t>
  </si>
  <si>
    <t>ULTRAZVUK +kardiološka sonda+printer</t>
  </si>
  <si>
    <t>ULTRAZVUK - 2d sa lin., konv. i kard. sondom</t>
  </si>
  <si>
    <t>MAMOGRAF DIGITALNI  (MAMMOMAT)</t>
  </si>
  <si>
    <t>ULTRAZVUK</t>
  </si>
  <si>
    <t>Iznos osiguranja (stvarna vrijednost uređaja EUR)</t>
  </si>
  <si>
    <t xml:space="preserve"> -</t>
  </si>
  <si>
    <t>05605381</t>
  </si>
  <si>
    <t>0500291</t>
  </si>
  <si>
    <t>0504854</t>
  </si>
  <si>
    <t>0503668</t>
  </si>
  <si>
    <t>0507394</t>
  </si>
  <si>
    <t>0507680</t>
  </si>
  <si>
    <t>Svi objekti naručitelja prema popisu na novu vrijednost i ulaganja u postojeću imoviunu</t>
  </si>
  <si>
    <r>
      <t xml:space="preserve">  Vrsta osiguranja: broj osiguranih osoba</t>
    </r>
    <r>
      <rPr>
        <b/>
        <sz val="10"/>
        <rFont val="Calibri"/>
        <family val="2"/>
        <charset val="238"/>
        <scheme val="minor"/>
      </rPr>
      <t xml:space="preserve"> 565</t>
    </r>
    <r>
      <rPr>
        <b/>
        <sz val="10"/>
        <color theme="1"/>
        <rFont val="Calibri"/>
        <family val="2"/>
        <scheme val="minor"/>
      </rPr>
      <t xml:space="preserve"> prema kadrovskoj evidenciji naručitelja</t>
    </r>
  </si>
  <si>
    <r>
      <t xml:space="preserve">Ukupna godišnja premija za </t>
    </r>
    <r>
      <rPr>
        <b/>
        <sz val="10"/>
        <rFont val="Calibri"/>
        <family val="2"/>
        <charset val="238"/>
        <scheme val="minor"/>
      </rPr>
      <t>565</t>
    </r>
    <r>
      <rPr>
        <b/>
        <sz val="10"/>
        <color theme="1"/>
        <rFont val="Calibri"/>
        <family val="2"/>
        <scheme val="minor"/>
      </rPr>
      <t xml:space="preserve"> radnika</t>
    </r>
  </si>
  <si>
    <t>osigurava se inventar na lokaciji, ali ne i građevinski dio objekta.</t>
  </si>
  <si>
    <t xml:space="preserve">zgrada u rekonstukciji </t>
  </si>
  <si>
    <t>Vrsta osiguranja                                                                                                    broj zaposlenih : 565                                                                                        bruto prihod 2024.g.: 28.323.462                                                                             neto platni fond za 2024.g.: 10.597.686,87</t>
  </si>
  <si>
    <t>Lukas Oliver Pavić, predsjednik Uprave</t>
  </si>
  <si>
    <t>Sandra Vrabec, članica Uprave</t>
  </si>
  <si>
    <t xml:space="preserve">U Zagrebu, 12.8. 2025.                  </t>
  </si>
  <si>
    <t>Ponuditelj: UNIQA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</si>
</sst>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&quot;kn&quot;_-;\-* #,##0.00\ &quot;kn&quot;_-;_-* &quot;-&quot;??\ &quot;kn&quot;_-;_-@_-"/>
    <numFmt numFmtId="165" formatCode="_-* #,##0.00\ [$€-1]_-;\-* #,##0.00\ [$€-1]_-;_-* &quot;-&quot;??\ [$€-1]_-;_-@_-"/>
    <numFmt numFmtId="166" formatCode="#,##0.00_ ;\-#,##0.00\ "/>
    <numFmt numFmtId="167" formatCode="#,##0.00\ [$€-1]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5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 Narrow"/>
      <family val="2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8" fillId="0" borderId="0"/>
    <xf numFmtId="0" fontId="6" fillId="0" borderId="0"/>
    <xf numFmtId="0" fontId="25" fillId="0" borderId="0"/>
    <xf numFmtId="43" fontId="29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3" borderId="0" xfId="2" applyFont="1" applyFill="1" applyAlignment="1">
      <alignment horizontal="right" vertical="center"/>
    </xf>
    <xf numFmtId="2" fontId="0" fillId="0" borderId="0" xfId="0" applyNumberFormat="1"/>
    <xf numFmtId="4" fontId="0" fillId="3" borderId="0" xfId="0" applyNumberFormat="1" applyFill="1"/>
    <xf numFmtId="0" fontId="10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0" fillId="0" borderId="0" xfId="0" applyNumberFormat="1"/>
    <xf numFmtId="165" fontId="0" fillId="0" borderId="0" xfId="0" applyNumberFormat="1"/>
    <xf numFmtId="0" fontId="12" fillId="0" borderId="0" xfId="0" applyFont="1"/>
    <xf numFmtId="0" fontId="13" fillId="0" borderId="0" xfId="0" applyFont="1" applyAlignment="1">
      <alignment horizontal="right" indent="15"/>
    </xf>
    <xf numFmtId="0" fontId="14" fillId="0" borderId="0" xfId="0" applyFont="1"/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3" fillId="0" borderId="0" xfId="0" applyFont="1"/>
    <xf numFmtId="0" fontId="14" fillId="3" borderId="0" xfId="2" applyFont="1" applyFill="1"/>
    <xf numFmtId="0" fontId="19" fillId="0" borderId="9" xfId="3" applyFont="1" applyBorder="1" applyAlignment="1">
      <alignment horizontal="center" vertical="center" wrapText="1"/>
    </xf>
    <xf numFmtId="164" fontId="19" fillId="0" borderId="9" xfId="3" quotePrefix="1" applyNumberFormat="1" applyFont="1" applyBorder="1" applyAlignment="1">
      <alignment horizontal="center" vertical="center" wrapText="1"/>
    </xf>
    <xf numFmtId="0" fontId="14" fillId="0" borderId="9" xfId="0" applyFont="1" applyBorder="1"/>
    <xf numFmtId="49" fontId="20" fillId="0" borderId="9" xfId="2" applyNumberFormat="1" applyFont="1" applyBorder="1" applyAlignment="1">
      <alignment horizontal="center" vertical="center"/>
    </xf>
    <xf numFmtId="0" fontId="20" fillId="0" borderId="24" xfId="2" applyFont="1" applyBorder="1" applyAlignment="1">
      <alignment vertical="center" wrapText="1"/>
    </xf>
    <xf numFmtId="166" fontId="20" fillId="0" borderId="9" xfId="2" applyNumberFormat="1" applyFont="1" applyBorder="1" applyAlignment="1">
      <alignment horizontal="right" vertical="center"/>
    </xf>
    <xf numFmtId="0" fontId="14" fillId="3" borderId="0" xfId="2" applyFont="1" applyFill="1" applyAlignment="1">
      <alignment horizontal="center"/>
    </xf>
    <xf numFmtId="0" fontId="20" fillId="0" borderId="9" xfId="2" applyFont="1" applyBorder="1" applyAlignment="1">
      <alignment vertical="center" wrapText="1"/>
    </xf>
    <xf numFmtId="0" fontId="14" fillId="0" borderId="0" xfId="2" applyFont="1"/>
    <xf numFmtId="49" fontId="20" fillId="0" borderId="24" xfId="2" applyNumberFormat="1" applyFont="1" applyBorder="1" applyAlignment="1">
      <alignment horizontal="center" vertical="center"/>
    </xf>
    <xf numFmtId="4" fontId="23" fillId="0" borderId="0" xfId="0" applyNumberFormat="1" applyFont="1"/>
    <xf numFmtId="0" fontId="13" fillId="0" borderId="9" xfId="0" applyFont="1" applyBorder="1" applyAlignment="1">
      <alignment vertical="center"/>
    </xf>
    <xf numFmtId="0" fontId="14" fillId="0" borderId="9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4" fontId="23" fillId="0" borderId="12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left" vertical="center" wrapText="1"/>
    </xf>
    <xf numFmtId="4" fontId="14" fillId="0" borderId="9" xfId="0" applyNumberFormat="1" applyFont="1" applyBorder="1"/>
    <xf numFmtId="4" fontId="20" fillId="0" borderId="9" xfId="0" applyNumberFormat="1" applyFont="1" applyBorder="1" applyAlignment="1">
      <alignment horizontal="center" vertical="center" wrapText="1"/>
    </xf>
    <xf numFmtId="167" fontId="14" fillId="0" borderId="9" xfId="0" applyNumberFormat="1" applyFont="1" applyBorder="1"/>
    <xf numFmtId="4" fontId="14" fillId="0" borderId="0" xfId="0" applyNumberFormat="1" applyFont="1"/>
    <xf numFmtId="0" fontId="14" fillId="6" borderId="9" xfId="0" applyFont="1" applyFill="1" applyBorder="1" applyAlignment="1">
      <alignment horizontal="center" vertical="center"/>
    </xf>
    <xf numFmtId="4" fontId="14" fillId="6" borderId="9" xfId="0" applyNumberFormat="1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167" fontId="13" fillId="6" borderId="9" xfId="0" applyNumberFormat="1" applyFont="1" applyFill="1" applyBorder="1"/>
    <xf numFmtId="167" fontId="15" fillId="0" borderId="0" xfId="0" applyNumberFormat="1" applyFont="1"/>
    <xf numFmtId="167" fontId="17" fillId="0" borderId="0" xfId="0" applyNumberFormat="1" applyFont="1"/>
    <xf numFmtId="167" fontId="15" fillId="0" borderId="0" xfId="0" applyNumberFormat="1" applyFont="1" applyAlignment="1">
      <alignment horizontal="left"/>
    </xf>
    <xf numFmtId="167" fontId="14" fillId="3" borderId="0" xfId="2" applyNumberFormat="1" applyFont="1" applyFill="1"/>
    <xf numFmtId="167" fontId="19" fillId="0" borderId="9" xfId="3" applyNumberFormat="1" applyFont="1" applyBorder="1" applyAlignment="1">
      <alignment horizontal="center" vertical="center" wrapText="1"/>
    </xf>
    <xf numFmtId="167" fontId="14" fillId="0" borderId="0" xfId="2" applyNumberFormat="1" applyFont="1"/>
    <xf numFmtId="167" fontId="23" fillId="6" borderId="9" xfId="0" applyNumberFormat="1" applyFont="1" applyFill="1" applyBorder="1"/>
    <xf numFmtId="167" fontId="13" fillId="6" borderId="28" xfId="0" applyNumberFormat="1" applyFont="1" applyFill="1" applyBorder="1"/>
    <xf numFmtId="49" fontId="20" fillId="0" borderId="15" xfId="2" applyNumberFormat="1" applyFont="1" applyBorder="1" applyAlignment="1">
      <alignment horizontal="center" vertical="center"/>
    </xf>
    <xf numFmtId="166" fontId="20" fillId="0" borderId="15" xfId="2" applyNumberFormat="1" applyFont="1" applyBorder="1" applyAlignment="1">
      <alignment horizontal="right" vertical="center"/>
    </xf>
    <xf numFmtId="167" fontId="13" fillId="6" borderId="15" xfId="0" applyNumberFormat="1" applyFont="1" applyFill="1" applyBorder="1"/>
    <xf numFmtId="167" fontId="23" fillId="6" borderId="28" xfId="0" applyNumberFormat="1" applyFont="1" applyFill="1" applyBorder="1"/>
    <xf numFmtId="0" fontId="20" fillId="0" borderId="15" xfId="2" applyFont="1" applyBorder="1" applyAlignment="1">
      <alignment vertical="center" wrapText="1"/>
    </xf>
    <xf numFmtId="49" fontId="20" fillId="0" borderId="29" xfId="2" applyNumberFormat="1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167" fontId="10" fillId="0" borderId="13" xfId="0" applyNumberFormat="1" applyFont="1" applyBorder="1" applyAlignment="1">
      <alignment horizontal="center" vertical="center" wrapText="1"/>
    </xf>
    <xf numFmtId="167" fontId="3" fillId="4" borderId="16" xfId="0" applyNumberFormat="1" applyFont="1" applyFill="1" applyBorder="1" applyAlignment="1">
      <alignment horizontal="center" vertical="center" wrapText="1"/>
    </xf>
    <xf numFmtId="167" fontId="18" fillId="4" borderId="2" xfId="0" applyNumberFormat="1" applyFont="1" applyFill="1" applyBorder="1" applyAlignment="1">
      <alignment horizontal="center" vertical="center" wrapText="1"/>
    </xf>
    <xf numFmtId="167" fontId="13" fillId="0" borderId="13" xfId="0" applyNumberFormat="1" applyFont="1" applyBorder="1" applyAlignment="1">
      <alignment horizontal="center" vertical="center" wrapText="1"/>
    </xf>
    <xf numFmtId="167" fontId="14" fillId="0" borderId="9" xfId="0" applyNumberFormat="1" applyFont="1" applyBorder="1" applyAlignment="1">
      <alignment horizontal="center" vertical="center"/>
    </xf>
    <xf numFmtId="167" fontId="13" fillId="0" borderId="9" xfId="0" applyNumberFormat="1" applyFont="1" applyBorder="1" applyAlignment="1">
      <alignment horizontal="center" vertical="center" wrapText="1"/>
    </xf>
    <xf numFmtId="167" fontId="23" fillId="0" borderId="33" xfId="0" applyNumberFormat="1" applyFont="1" applyBorder="1" applyAlignment="1">
      <alignment horizontal="center" vertical="center" wrapText="1"/>
    </xf>
    <xf numFmtId="4" fontId="23" fillId="0" borderId="14" xfId="0" applyNumberFormat="1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center" vertical="center" wrapText="1"/>
    </xf>
    <xf numFmtId="167" fontId="13" fillId="0" borderId="15" xfId="0" applyNumberFormat="1" applyFont="1" applyBorder="1" applyAlignment="1">
      <alignment horizontal="center" vertical="center" wrapText="1"/>
    </xf>
    <xf numFmtId="167" fontId="13" fillId="0" borderId="16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4" fillId="0" borderId="8" xfId="0" applyNumberFormat="1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top" wrapText="1"/>
    </xf>
    <xf numFmtId="165" fontId="24" fillId="0" borderId="9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top" wrapText="1"/>
    </xf>
    <xf numFmtId="167" fontId="0" fillId="0" borderId="13" xfId="0" applyNumberFormat="1" applyBorder="1" applyAlignment="1">
      <alignment horizontal="right" vertical="center" wrapText="1"/>
    </xf>
    <xf numFmtId="0" fontId="13" fillId="6" borderId="9" xfId="0" applyFont="1" applyFill="1" applyBorder="1" applyAlignment="1">
      <alignment vertical="center"/>
    </xf>
    <xf numFmtId="165" fontId="24" fillId="6" borderId="9" xfId="0" applyNumberFormat="1" applyFont="1" applyFill="1" applyBorder="1" applyAlignment="1">
      <alignment horizontal="center" vertical="center" wrapText="1"/>
    </xf>
    <xf numFmtId="167" fontId="0" fillId="6" borderId="13" xfId="0" applyNumberFormat="1" applyFill="1" applyBorder="1" applyAlignment="1">
      <alignment horizontal="righ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top" wrapText="1"/>
    </xf>
    <xf numFmtId="167" fontId="14" fillId="6" borderId="16" xfId="0" applyNumberFormat="1" applyFont="1" applyFill="1" applyBorder="1" applyAlignment="1">
      <alignment horizontal="right"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66" fontId="20" fillId="0" borderId="23" xfId="2" applyNumberFormat="1" applyFont="1" applyBorder="1" applyAlignment="1">
      <alignment horizontal="right" vertical="center"/>
    </xf>
    <xf numFmtId="166" fontId="20" fillId="0" borderId="30" xfId="2" applyNumberFormat="1" applyFont="1" applyBorder="1" applyAlignment="1">
      <alignment horizontal="right" vertical="center"/>
    </xf>
    <xf numFmtId="165" fontId="20" fillId="0" borderId="15" xfId="2" applyNumberFormat="1" applyFont="1" applyBorder="1" applyAlignment="1">
      <alignment horizontal="right" vertical="center"/>
    </xf>
    <xf numFmtId="167" fontId="18" fillId="0" borderId="0" xfId="0" applyNumberFormat="1" applyFont="1"/>
    <xf numFmtId="0" fontId="21" fillId="5" borderId="0" xfId="2" applyFont="1" applyFill="1" applyAlignment="1">
      <alignment horizontal="right" vertical="center"/>
    </xf>
    <xf numFmtId="167" fontId="23" fillId="6" borderId="0" xfId="0" applyNumberFormat="1" applyFont="1" applyFill="1"/>
    <xf numFmtId="0" fontId="15" fillId="0" borderId="9" xfId="0" applyFont="1" applyBorder="1"/>
    <xf numFmtId="4" fontId="15" fillId="0" borderId="9" xfId="0" applyNumberFormat="1" applyFont="1" applyBorder="1"/>
    <xf numFmtId="167" fontId="15" fillId="0" borderId="9" xfId="0" applyNumberFormat="1" applyFont="1" applyBorder="1"/>
    <xf numFmtId="165" fontId="24" fillId="0" borderId="28" xfId="0" applyNumberFormat="1" applyFont="1" applyBorder="1" applyAlignment="1">
      <alignment horizontal="center" vertical="center" wrapText="1"/>
    </xf>
    <xf numFmtId="167" fontId="14" fillId="0" borderId="36" xfId="0" applyNumberFormat="1" applyFont="1" applyBorder="1" applyAlignment="1">
      <alignment horizontal="right" vertical="center" wrapText="1"/>
    </xf>
    <xf numFmtId="4" fontId="14" fillId="3" borderId="9" xfId="0" applyNumberFormat="1" applyFont="1" applyFill="1" applyBorder="1"/>
    <xf numFmtId="0" fontId="15" fillId="3" borderId="9" xfId="0" applyFont="1" applyFill="1" applyBorder="1"/>
    <xf numFmtId="4" fontId="15" fillId="3" borderId="9" xfId="0" applyNumberFormat="1" applyFont="1" applyFill="1" applyBorder="1"/>
    <xf numFmtId="167" fontId="14" fillId="3" borderId="9" xfId="0" applyNumberFormat="1" applyFont="1" applyFill="1" applyBorder="1"/>
    <xf numFmtId="0" fontId="14" fillId="7" borderId="9" xfId="0" applyFont="1" applyFill="1" applyBorder="1"/>
    <xf numFmtId="4" fontId="14" fillId="7" borderId="9" xfId="0" applyNumberFormat="1" applyFont="1" applyFill="1" applyBorder="1"/>
    <xf numFmtId="167" fontId="14" fillId="7" borderId="9" xfId="0" applyNumberFormat="1" applyFont="1" applyFill="1" applyBorder="1"/>
    <xf numFmtId="167" fontId="12" fillId="4" borderId="21" xfId="0" applyNumberFormat="1" applyFont="1" applyFill="1" applyBorder="1" applyAlignment="1">
      <alignment horizontal="center" vertical="center"/>
    </xf>
    <xf numFmtId="4" fontId="18" fillId="0" borderId="0" xfId="0" applyNumberFormat="1" applyFont="1"/>
    <xf numFmtId="0" fontId="18" fillId="0" borderId="0" xfId="0" applyFont="1"/>
    <xf numFmtId="0" fontId="14" fillId="0" borderId="9" xfId="0" applyFont="1" applyBorder="1" applyAlignment="1">
      <alignment horizontal="left" vertical="center"/>
    </xf>
    <xf numFmtId="4" fontId="14" fillId="0" borderId="9" xfId="0" applyNumberFormat="1" applyFont="1" applyBorder="1" applyAlignment="1">
      <alignment horizontal="left" vertical="center"/>
    </xf>
    <xf numFmtId="165" fontId="14" fillId="0" borderId="9" xfId="0" applyNumberFormat="1" applyFont="1" applyBorder="1"/>
    <xf numFmtId="165" fontId="18" fillId="0" borderId="9" xfId="0" applyNumberFormat="1" applyFont="1" applyBorder="1"/>
    <xf numFmtId="165" fontId="14" fillId="0" borderId="0" xfId="0" applyNumberFormat="1" applyFont="1"/>
    <xf numFmtId="4" fontId="14" fillId="0" borderId="9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167" fontId="20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4" fontId="0" fillId="0" borderId="9" xfId="0" applyNumberFormat="1" applyBorder="1"/>
    <xf numFmtId="0" fontId="23" fillId="0" borderId="37" xfId="0" applyFont="1" applyBorder="1" applyAlignment="1">
      <alignment horizontal="center" wrapText="1"/>
    </xf>
    <xf numFmtId="4" fontId="0" fillId="0" borderId="9" xfId="0" applyNumberFormat="1" applyBorder="1" applyAlignment="1">
      <alignment horizontal="center"/>
    </xf>
    <xf numFmtId="0" fontId="23" fillId="0" borderId="9" xfId="0" quotePrefix="1" applyFont="1" applyBorder="1" applyAlignment="1">
      <alignment horizontal="center" vertical="center" wrapText="1"/>
    </xf>
    <xf numFmtId="0" fontId="20" fillId="0" borderId="29" xfId="2" applyFont="1" applyBorder="1" applyAlignment="1">
      <alignment vertical="center" wrapText="1"/>
    </xf>
    <xf numFmtId="167" fontId="14" fillId="0" borderId="0" xfId="0" applyNumberFormat="1" applyFont="1"/>
    <xf numFmtId="0" fontId="15" fillId="7" borderId="9" xfId="0" applyFont="1" applyFill="1" applyBorder="1"/>
    <xf numFmtId="4" fontId="15" fillId="7" borderId="9" xfId="0" applyNumberFormat="1" applyFont="1" applyFill="1" applyBorder="1"/>
    <xf numFmtId="167" fontId="15" fillId="7" borderId="9" xfId="0" applyNumberFormat="1" applyFont="1" applyFill="1" applyBorder="1"/>
    <xf numFmtId="0" fontId="26" fillId="0" borderId="0" xfId="0" applyFont="1"/>
    <xf numFmtId="4" fontId="26" fillId="0" borderId="0" xfId="0" applyNumberFormat="1" applyFont="1"/>
    <xf numFmtId="0" fontId="19" fillId="0" borderId="2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6" borderId="9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right" vertical="center"/>
    </xf>
    <xf numFmtId="43" fontId="14" fillId="0" borderId="0" xfId="5" applyFont="1" applyAlignment="1">
      <alignment horizontal="right" vertical="center"/>
    </xf>
    <xf numFmtId="43" fontId="30" fillId="0" borderId="0" xfId="5" applyFont="1" applyAlignment="1">
      <alignment horizontal="center" vertical="center" wrapText="1"/>
    </xf>
    <xf numFmtId="43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0" fontId="14" fillId="0" borderId="38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38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8" fillId="3" borderId="23" xfId="2" applyFont="1" applyFill="1" applyBorder="1" applyAlignment="1">
      <alignment horizontal="left"/>
    </xf>
    <xf numFmtId="0" fontId="19" fillId="0" borderId="24" xfId="2" applyFont="1" applyBorder="1" applyAlignment="1">
      <alignment horizontal="left" vertical="center" wrapText="1"/>
    </xf>
    <xf numFmtId="0" fontId="19" fillId="0" borderId="25" xfId="2" applyFont="1" applyBorder="1" applyAlignment="1">
      <alignment horizontal="left" vertical="center" wrapText="1"/>
    </xf>
    <xf numFmtId="0" fontId="19" fillId="0" borderId="26" xfId="2" applyFont="1" applyBorder="1" applyAlignment="1">
      <alignment horizontal="left" vertical="center" wrapText="1"/>
    </xf>
    <xf numFmtId="0" fontId="21" fillId="5" borderId="27" xfId="2" applyFont="1" applyFill="1" applyBorder="1" applyAlignment="1">
      <alignment horizontal="right" vertical="center"/>
    </xf>
    <xf numFmtId="0" fontId="21" fillId="5" borderId="23" xfId="2" applyFont="1" applyFill="1" applyBorder="1" applyAlignment="1">
      <alignment horizontal="right" vertical="center"/>
    </xf>
    <xf numFmtId="0" fontId="18" fillId="0" borderId="23" xfId="2" applyFont="1" applyBorder="1" applyAlignment="1">
      <alignment horizontal="left"/>
    </xf>
    <xf numFmtId="0" fontId="21" fillId="5" borderId="9" xfId="2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3" fillId="2" borderId="9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wrapText="1"/>
    </xf>
    <xf numFmtId="0" fontId="23" fillId="0" borderId="32" xfId="0" applyFont="1" applyBorder="1" applyAlignment="1">
      <alignment horizontal="center" wrapText="1"/>
    </xf>
    <xf numFmtId="0" fontId="19" fillId="2" borderId="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0" fillId="0" borderId="3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2" fontId="18" fillId="2" borderId="19" xfId="0" applyNumberFormat="1" applyFont="1" applyFill="1" applyBorder="1" applyAlignment="1">
      <alignment horizontal="center" vertical="center" wrapText="1"/>
    </xf>
    <xf numFmtId="2" fontId="18" fillId="2" borderId="13" xfId="0" applyNumberFormat="1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top" wrapText="1"/>
    </xf>
    <xf numFmtId="0" fontId="18" fillId="6" borderId="15" xfId="0" applyFont="1" applyFill="1" applyBorder="1" applyAlignment="1">
      <alignment horizontal="center" wrapText="1"/>
    </xf>
    <xf numFmtId="0" fontId="18" fillId="4" borderId="10" xfId="0" applyFont="1" applyFill="1" applyBorder="1" applyAlignment="1">
      <alignment horizontal="right" vertical="center" wrapText="1"/>
    </xf>
    <xf numFmtId="0" fontId="18" fillId="4" borderId="11" xfId="0" applyFont="1" applyFill="1" applyBorder="1" applyAlignment="1">
      <alignment horizontal="right" vertical="center" wrapText="1"/>
    </xf>
    <xf numFmtId="0" fontId="18" fillId="4" borderId="4" xfId="0" applyFont="1" applyFill="1" applyBorder="1" applyAlignment="1">
      <alignment horizontal="right" vertical="center" wrapText="1"/>
    </xf>
    <xf numFmtId="0" fontId="9" fillId="4" borderId="6" xfId="2" applyFont="1" applyFill="1" applyBorder="1" applyAlignment="1">
      <alignment horizontal="right" vertical="center"/>
    </xf>
    <xf numFmtId="0" fontId="9" fillId="4" borderId="7" xfId="2" applyFont="1" applyFill="1" applyBorder="1" applyAlignment="1">
      <alignment horizontal="right" vertical="center"/>
    </xf>
    <xf numFmtId="0" fontId="9" fillId="4" borderId="20" xfId="2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right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0" borderId="32" xfId="0" applyNumberFormat="1" applyFont="1" applyBorder="1" applyAlignment="1">
      <alignment horizontal="right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6">
    <cellStyle name="Comma" xfId="5" builtinId="3"/>
    <cellStyle name="Normal" xfId="0" builtinId="0"/>
    <cellStyle name="Normal 18" xfId="2" xr:uid="{00000000-0005-0000-0000-000000000000}"/>
    <cellStyle name="Normal_ND03-Sažetak" xfId="3" xr:uid="{00000000-0005-0000-0000-000001000000}"/>
    <cellStyle name="Normalno 2" xfId="1" xr:uid="{00000000-0005-0000-0000-000003000000}"/>
    <cellStyle name="Obično_uz troškovnik uzorak compact OCna  " xfId="4" xr:uid="{A66B704C-76BA-41FE-93BE-C84D50991C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57"/>
  <sheetViews>
    <sheetView tabSelected="1" zoomScale="80" zoomScaleNormal="80" workbookViewId="0">
      <selection activeCell="B5" sqref="B5"/>
    </sheetView>
  </sheetViews>
  <sheetFormatPr defaultColWidth="8.88671875" defaultRowHeight="14.4" x14ac:dyDescent="0.3"/>
  <cols>
    <col min="1" max="1" width="1.109375" style="22" customWidth="1"/>
    <col min="2" max="2" width="8.6640625" style="22" customWidth="1"/>
    <col min="3" max="3" width="59" style="22" customWidth="1"/>
    <col min="4" max="4" width="20" style="22" customWidth="1"/>
    <col min="5" max="5" width="28.33203125" style="54" customWidth="1"/>
    <col min="6" max="6" width="17.33203125" style="23" customWidth="1"/>
    <col min="7" max="7" width="36.6640625" style="22" customWidth="1"/>
    <col min="8" max="8" width="17.88671875" style="49" bestFit="1" customWidth="1"/>
    <col min="9" max="9" width="29.33203125" style="22" bestFit="1" customWidth="1"/>
    <col min="10" max="10" width="18.44140625" style="22" customWidth="1"/>
    <col min="11" max="16384" width="8.88671875" style="22"/>
  </cols>
  <sheetData>
    <row r="1" spans="2:18" x14ac:dyDescent="0.3">
      <c r="B1" s="21" t="s">
        <v>0</v>
      </c>
    </row>
    <row r="2" spans="2:18" ht="18" x14ac:dyDescent="0.35">
      <c r="B2" s="24"/>
      <c r="C2" s="153" t="s">
        <v>1</v>
      </c>
      <c r="D2" s="153"/>
      <c r="E2" s="55"/>
      <c r="F2" s="22" t="s">
        <v>149</v>
      </c>
    </row>
    <row r="3" spans="2:18" x14ac:dyDescent="0.3">
      <c r="B3" s="24"/>
    </row>
    <row r="4" spans="2:18" x14ac:dyDescent="0.3">
      <c r="B4" s="22" t="s">
        <v>205</v>
      </c>
    </row>
    <row r="5" spans="2:18" x14ac:dyDescent="0.3">
      <c r="B5" s="25"/>
      <c r="C5" s="25"/>
      <c r="D5" s="25"/>
      <c r="E5" s="56"/>
      <c r="F5" s="26"/>
    </row>
    <row r="6" spans="2:18" x14ac:dyDescent="0.3">
      <c r="B6" s="22" t="s">
        <v>151</v>
      </c>
    </row>
    <row r="8" spans="2:18" x14ac:dyDescent="0.3">
      <c r="B8" s="154" t="s">
        <v>90</v>
      </c>
      <c r="C8" s="154"/>
      <c r="D8" s="28"/>
      <c r="E8" s="57"/>
    </row>
    <row r="9" spans="2:18" ht="31.5" customHeight="1" x14ac:dyDescent="0.3">
      <c r="B9" s="29" t="s">
        <v>91</v>
      </c>
      <c r="C9" s="29" t="s">
        <v>92</v>
      </c>
      <c r="D9" s="30" t="s">
        <v>93</v>
      </c>
      <c r="E9" s="58" t="s">
        <v>94</v>
      </c>
      <c r="G9" s="50" t="s">
        <v>123</v>
      </c>
      <c r="H9" s="51" t="s">
        <v>153</v>
      </c>
      <c r="I9" s="52" t="s">
        <v>182</v>
      </c>
    </row>
    <row r="10" spans="2:18" ht="15" customHeight="1" x14ac:dyDescent="0.3">
      <c r="B10" s="155" t="s">
        <v>95</v>
      </c>
      <c r="C10" s="156"/>
      <c r="D10" s="157"/>
      <c r="E10" s="53"/>
      <c r="G10" s="31" t="s">
        <v>154</v>
      </c>
      <c r="H10" s="46">
        <v>79.41</v>
      </c>
      <c r="I10" s="48">
        <v>79410</v>
      </c>
    </row>
    <row r="11" spans="2:18" ht="27.6" x14ac:dyDescent="0.3">
      <c r="B11" s="32" t="s">
        <v>2</v>
      </c>
      <c r="C11" s="33" t="s">
        <v>196</v>
      </c>
      <c r="D11" s="34">
        <f>I41+J44</f>
        <v>16104974.498</v>
      </c>
      <c r="E11" s="53">
        <f>0.47*D11/1000</f>
        <v>7569.3380140599993</v>
      </c>
      <c r="F11" s="145"/>
      <c r="G11" s="110" t="s">
        <v>124</v>
      </c>
      <c r="H11" s="111">
        <v>5010.8500000000004</v>
      </c>
      <c r="I11" s="112">
        <v>0</v>
      </c>
      <c r="J11" s="115" t="s">
        <v>200</v>
      </c>
    </row>
    <row r="12" spans="2:18" ht="36" customHeight="1" x14ac:dyDescent="0.3">
      <c r="B12" s="32" t="s">
        <v>3</v>
      </c>
      <c r="C12" s="33" t="s">
        <v>96</v>
      </c>
      <c r="D12" s="34">
        <v>5345898.5199999996</v>
      </c>
      <c r="E12" s="53">
        <f>0.29*D12/1000</f>
        <v>1550.3105707999998</v>
      </c>
      <c r="F12" s="146"/>
      <c r="G12" s="31" t="s">
        <v>170</v>
      </c>
      <c r="H12" s="46">
        <v>263.98</v>
      </c>
      <c r="I12" s="48">
        <v>263980</v>
      </c>
      <c r="J12" s="149"/>
      <c r="K12" s="150"/>
      <c r="L12" s="150"/>
      <c r="M12" s="150"/>
      <c r="N12" s="150"/>
      <c r="O12" s="150"/>
      <c r="P12" s="150"/>
      <c r="Q12" s="150"/>
      <c r="R12" s="150"/>
    </row>
    <row r="13" spans="2:18" x14ac:dyDescent="0.3">
      <c r="B13" s="32" t="s">
        <v>4</v>
      </c>
      <c r="C13" s="33" t="s">
        <v>97</v>
      </c>
      <c r="D13" s="34">
        <v>483144.37</v>
      </c>
      <c r="E13" s="53">
        <f>0.29*D13/1000</f>
        <v>140.11186729999997</v>
      </c>
      <c r="F13" s="145"/>
      <c r="G13" s="31" t="s">
        <v>125</v>
      </c>
      <c r="H13" s="46">
        <v>39.15</v>
      </c>
      <c r="I13" s="48">
        <v>39150</v>
      </c>
    </row>
    <row r="14" spans="2:18" ht="15" thickBot="1" x14ac:dyDescent="0.35">
      <c r="B14" s="62" t="s">
        <v>5</v>
      </c>
      <c r="C14" s="129" t="s">
        <v>98</v>
      </c>
      <c r="D14" s="63">
        <v>268307.75</v>
      </c>
      <c r="E14" s="64">
        <f>0.29*D14/1000</f>
        <v>77.809247499999998</v>
      </c>
      <c r="F14" s="146"/>
      <c r="G14" s="31" t="s">
        <v>126</v>
      </c>
      <c r="H14" s="46">
        <v>111.04</v>
      </c>
      <c r="I14" s="48">
        <v>111040</v>
      </c>
    </row>
    <row r="15" spans="2:18" ht="15.9" customHeight="1" x14ac:dyDescent="0.3">
      <c r="B15" s="158" t="s">
        <v>99</v>
      </c>
      <c r="C15" s="159"/>
      <c r="D15" s="159"/>
      <c r="E15" s="65">
        <f>SUM(E11:E14)</f>
        <v>9337.5696996599982</v>
      </c>
      <c r="F15" s="147"/>
      <c r="G15" s="31" t="s">
        <v>127</v>
      </c>
      <c r="H15" s="46">
        <v>83.16</v>
      </c>
      <c r="I15" s="48">
        <v>83160</v>
      </c>
    </row>
    <row r="16" spans="2:18" x14ac:dyDescent="0.3">
      <c r="B16" s="35"/>
      <c r="C16" s="28"/>
      <c r="D16" s="28"/>
      <c r="E16" s="57"/>
      <c r="G16" s="31" t="s">
        <v>128</v>
      </c>
      <c r="H16" s="46">
        <v>65</v>
      </c>
      <c r="I16" s="48">
        <v>65000</v>
      </c>
    </row>
    <row r="17" spans="2:11" x14ac:dyDescent="0.3">
      <c r="B17" s="154" t="s">
        <v>100</v>
      </c>
      <c r="C17" s="154"/>
      <c r="D17" s="28"/>
      <c r="E17" s="57"/>
      <c r="G17" s="31" t="s">
        <v>129</v>
      </c>
      <c r="H17" s="106">
        <v>159.93</v>
      </c>
      <c r="I17" s="48">
        <v>159930</v>
      </c>
    </row>
    <row r="18" spans="2:11" ht="27.6" x14ac:dyDescent="0.3">
      <c r="B18" s="29" t="s">
        <v>91</v>
      </c>
      <c r="C18" s="29" t="s">
        <v>92</v>
      </c>
      <c r="D18" s="30" t="s">
        <v>93</v>
      </c>
      <c r="E18" s="58" t="s">
        <v>94</v>
      </c>
      <c r="G18" s="31" t="s">
        <v>130</v>
      </c>
      <c r="H18" s="46">
        <v>55</v>
      </c>
      <c r="I18" s="48">
        <v>55000</v>
      </c>
    </row>
    <row r="19" spans="2:11" ht="15" customHeight="1" x14ac:dyDescent="0.3">
      <c r="B19" s="155" t="s">
        <v>101</v>
      </c>
      <c r="C19" s="156"/>
      <c r="D19" s="157"/>
      <c r="E19" s="53"/>
      <c r="G19" s="31" t="s">
        <v>131</v>
      </c>
      <c r="H19" s="46">
        <v>1963.49</v>
      </c>
      <c r="I19" s="48">
        <v>1963490</v>
      </c>
    </row>
    <row r="20" spans="2:11" ht="27.6" x14ac:dyDescent="0.3">
      <c r="B20" s="32" t="s">
        <v>2</v>
      </c>
      <c r="C20" s="33" t="s">
        <v>160</v>
      </c>
      <c r="D20" s="34">
        <v>330000</v>
      </c>
      <c r="E20" s="53">
        <f>2.99*D20/1000</f>
        <v>986.70000000000016</v>
      </c>
      <c r="F20" s="144"/>
      <c r="G20" s="31" t="s">
        <v>132</v>
      </c>
      <c r="H20" s="46">
        <v>80.94</v>
      </c>
      <c r="I20" s="48">
        <v>80940</v>
      </c>
    </row>
    <row r="21" spans="2:11" ht="27.6" x14ac:dyDescent="0.3">
      <c r="B21" s="32" t="s">
        <v>3</v>
      </c>
      <c r="C21" s="33" t="s">
        <v>163</v>
      </c>
      <c r="D21" s="34">
        <v>90000</v>
      </c>
      <c r="E21" s="53">
        <v>985</v>
      </c>
      <c r="F21" s="144"/>
      <c r="G21" s="31" t="s">
        <v>133</v>
      </c>
      <c r="H21" s="46">
        <v>494.11</v>
      </c>
      <c r="I21" s="48">
        <v>494110</v>
      </c>
    </row>
    <row r="22" spans="2:11" x14ac:dyDescent="0.3">
      <c r="B22" s="32" t="s">
        <v>4</v>
      </c>
      <c r="C22" s="33" t="s">
        <v>164</v>
      </c>
      <c r="D22" s="34">
        <v>330000</v>
      </c>
      <c r="E22" s="53">
        <v>1358</v>
      </c>
      <c r="F22" s="144"/>
      <c r="G22" s="31" t="s">
        <v>134</v>
      </c>
      <c r="H22" s="46">
        <v>311.13</v>
      </c>
      <c r="I22" s="48">
        <v>311130</v>
      </c>
    </row>
    <row r="23" spans="2:11" ht="28.2" thickBot="1" x14ac:dyDescent="0.35">
      <c r="B23" s="62" t="s">
        <v>5</v>
      </c>
      <c r="C23" s="66" t="s">
        <v>155</v>
      </c>
      <c r="D23" s="63">
        <v>90000</v>
      </c>
      <c r="E23" s="64">
        <v>875</v>
      </c>
      <c r="F23" s="144"/>
      <c r="G23" s="101" t="s">
        <v>135</v>
      </c>
      <c r="H23" s="102">
        <v>764</v>
      </c>
      <c r="I23" s="48">
        <v>764000</v>
      </c>
    </row>
    <row r="24" spans="2:11" ht="15.9" customHeight="1" x14ac:dyDescent="0.3">
      <c r="B24" s="158" t="s">
        <v>102</v>
      </c>
      <c r="C24" s="159"/>
      <c r="D24" s="159"/>
      <c r="E24" s="65">
        <f>SUM(E20:E23)</f>
        <v>4204.7000000000007</v>
      </c>
      <c r="F24" s="144"/>
      <c r="G24" s="107" t="s">
        <v>168</v>
      </c>
      <c r="H24" s="108">
        <v>288.94</v>
      </c>
      <c r="I24" s="109">
        <v>288940</v>
      </c>
      <c r="K24" s="49"/>
    </row>
    <row r="25" spans="2:11" x14ac:dyDescent="0.3">
      <c r="B25" s="35"/>
      <c r="C25" s="28"/>
      <c r="D25" s="28"/>
      <c r="E25" s="57"/>
      <c r="G25" s="31" t="s">
        <v>169</v>
      </c>
      <c r="H25" s="46">
        <v>319.17</v>
      </c>
      <c r="I25" s="48">
        <v>319170</v>
      </c>
    </row>
    <row r="26" spans="2:11" ht="18" customHeight="1" x14ac:dyDescent="0.3">
      <c r="B26" s="161" t="s">
        <v>103</v>
      </c>
      <c r="C26" s="161"/>
      <c r="D26" s="161"/>
      <c r="E26" s="60">
        <f>E15+E24</f>
        <v>13542.269699659999</v>
      </c>
      <c r="G26" s="31" t="s">
        <v>136</v>
      </c>
      <c r="H26" s="46">
        <v>553.35</v>
      </c>
      <c r="I26" s="48">
        <v>553350</v>
      </c>
    </row>
    <row r="27" spans="2:11" x14ac:dyDescent="0.3">
      <c r="B27" s="35"/>
      <c r="C27" s="28"/>
      <c r="D27" s="28"/>
      <c r="E27" s="57"/>
      <c r="G27" s="31" t="s">
        <v>137</v>
      </c>
      <c r="H27" s="46">
        <v>699.76</v>
      </c>
      <c r="I27" s="48">
        <v>699760</v>
      </c>
    </row>
    <row r="28" spans="2:11" x14ac:dyDescent="0.3">
      <c r="B28" s="160" t="s">
        <v>104</v>
      </c>
      <c r="C28" s="160"/>
      <c r="D28" s="37"/>
      <c r="E28" s="59"/>
      <c r="G28" s="31" t="s">
        <v>138</v>
      </c>
      <c r="H28" s="46">
        <v>531</v>
      </c>
      <c r="I28" s="48">
        <v>531000</v>
      </c>
    </row>
    <row r="29" spans="2:11" ht="27.6" x14ac:dyDescent="0.3">
      <c r="B29" s="29" t="s">
        <v>91</v>
      </c>
      <c r="C29" s="29" t="s">
        <v>92</v>
      </c>
      <c r="D29" s="30" t="s">
        <v>93</v>
      </c>
      <c r="E29" s="58" t="s">
        <v>94</v>
      </c>
      <c r="G29" s="31" t="s">
        <v>139</v>
      </c>
      <c r="H29" s="46">
        <v>424.82</v>
      </c>
      <c r="I29" s="48">
        <v>424820</v>
      </c>
    </row>
    <row r="30" spans="2:11" x14ac:dyDescent="0.3">
      <c r="B30" s="32" t="s">
        <v>2</v>
      </c>
      <c r="C30" s="36" t="s">
        <v>156</v>
      </c>
      <c r="D30" s="34">
        <v>50000</v>
      </c>
      <c r="E30" s="53">
        <v>500</v>
      </c>
      <c r="G30" s="31" t="s">
        <v>140</v>
      </c>
      <c r="H30" s="46">
        <v>686.76</v>
      </c>
      <c r="I30" s="48">
        <v>686760</v>
      </c>
    </row>
    <row r="31" spans="2:11" x14ac:dyDescent="0.3">
      <c r="B31" s="32" t="s">
        <v>3</v>
      </c>
      <c r="C31" s="36" t="s">
        <v>157</v>
      </c>
      <c r="D31" s="34">
        <v>10000</v>
      </c>
      <c r="E31" s="53">
        <v>50</v>
      </c>
      <c r="G31" s="31" t="s">
        <v>141</v>
      </c>
      <c r="H31" s="46">
        <v>1397.96</v>
      </c>
      <c r="I31" s="48">
        <v>1397960</v>
      </c>
    </row>
    <row r="32" spans="2:11" x14ac:dyDescent="0.3">
      <c r="B32" s="32" t="s">
        <v>4</v>
      </c>
      <c r="C32" s="36" t="s">
        <v>158</v>
      </c>
      <c r="D32" s="34">
        <v>5000</v>
      </c>
      <c r="E32" s="53">
        <v>50</v>
      </c>
      <c r="G32" s="31" t="s">
        <v>142</v>
      </c>
      <c r="H32" s="46">
        <v>251</v>
      </c>
      <c r="I32" s="48">
        <v>251000</v>
      </c>
    </row>
    <row r="33" spans="2:23" x14ac:dyDescent="0.3">
      <c r="B33" s="32" t="s">
        <v>5</v>
      </c>
      <c r="C33" s="36" t="s">
        <v>105</v>
      </c>
      <c r="D33" s="34">
        <v>2000</v>
      </c>
      <c r="E33" s="53">
        <v>50</v>
      </c>
      <c r="G33" s="31" t="s">
        <v>143</v>
      </c>
      <c r="H33" s="46">
        <v>1393</v>
      </c>
      <c r="I33" s="48">
        <v>1393000</v>
      </c>
    </row>
    <row r="34" spans="2:23" x14ac:dyDescent="0.3">
      <c r="B34" s="38" t="s">
        <v>106</v>
      </c>
      <c r="C34" s="36" t="s">
        <v>107</v>
      </c>
      <c r="D34" s="95">
        <v>7000</v>
      </c>
      <c r="E34" s="53">
        <v>50</v>
      </c>
      <c r="G34" s="31" t="s">
        <v>144</v>
      </c>
      <c r="H34" s="46">
        <v>332.35</v>
      </c>
      <c r="I34" s="48">
        <v>332350</v>
      </c>
    </row>
    <row r="35" spans="2:23" ht="27.6" x14ac:dyDescent="0.3">
      <c r="B35" s="38" t="s">
        <v>108</v>
      </c>
      <c r="C35" s="36" t="s">
        <v>109</v>
      </c>
      <c r="D35" s="95">
        <v>2500</v>
      </c>
      <c r="E35" s="53">
        <v>50</v>
      </c>
      <c r="G35" s="31" t="s">
        <v>145</v>
      </c>
      <c r="H35" s="46">
        <v>332.35</v>
      </c>
      <c r="I35" s="48">
        <v>332350</v>
      </c>
    </row>
    <row r="36" spans="2:23" ht="33.75" customHeight="1" thickBot="1" x14ac:dyDescent="0.35">
      <c r="B36" s="67" t="s">
        <v>7</v>
      </c>
      <c r="C36" s="66" t="s">
        <v>150</v>
      </c>
      <c r="D36" s="96">
        <v>5000</v>
      </c>
      <c r="E36" s="64">
        <v>50</v>
      </c>
      <c r="G36" s="31" t="s">
        <v>146</v>
      </c>
      <c r="H36" s="46">
        <v>320.10000000000002</v>
      </c>
      <c r="I36" s="48">
        <v>320100</v>
      </c>
    </row>
    <row r="37" spans="2:23" ht="15.9" customHeight="1" x14ac:dyDescent="0.3">
      <c r="B37" s="158" t="s">
        <v>110</v>
      </c>
      <c r="C37" s="159"/>
      <c r="D37" s="159"/>
      <c r="E37" s="65">
        <f>SUM(E30:E36)</f>
        <v>800</v>
      </c>
      <c r="F37" s="148"/>
      <c r="G37" s="31" t="s">
        <v>147</v>
      </c>
      <c r="H37" s="46">
        <v>672.22</v>
      </c>
      <c r="I37" s="48">
        <v>672220</v>
      </c>
    </row>
    <row r="38" spans="2:23" ht="15.9" customHeight="1" x14ac:dyDescent="0.3">
      <c r="B38" s="99"/>
      <c r="C38" s="99"/>
      <c r="D38" s="99"/>
      <c r="E38" s="100"/>
      <c r="G38" s="131" t="s">
        <v>165</v>
      </c>
      <c r="H38" s="132">
        <v>3197.02</v>
      </c>
      <c r="I38" s="133">
        <v>0</v>
      </c>
      <c r="J38" s="114" t="s">
        <v>199</v>
      </c>
    </row>
    <row r="39" spans="2:23" ht="15.9" customHeight="1" x14ac:dyDescent="0.3">
      <c r="B39" s="99"/>
      <c r="C39" s="99"/>
      <c r="D39" s="99"/>
      <c r="E39" s="100"/>
      <c r="G39" s="101" t="s">
        <v>166</v>
      </c>
      <c r="H39" s="102">
        <v>116.43</v>
      </c>
      <c r="I39" s="103">
        <v>116430</v>
      </c>
      <c r="J39" s="151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</row>
    <row r="40" spans="2:23" x14ac:dyDescent="0.3">
      <c r="B40" s="35"/>
      <c r="C40" s="28"/>
      <c r="D40" s="28"/>
      <c r="E40" s="57"/>
      <c r="G40" s="31" t="s">
        <v>148</v>
      </c>
      <c r="H40" s="46">
        <v>527.29999999999995</v>
      </c>
      <c r="I40" s="48">
        <v>527300</v>
      </c>
    </row>
    <row r="41" spans="2:23" x14ac:dyDescent="0.3">
      <c r="B41" s="160" t="s">
        <v>111</v>
      </c>
      <c r="C41" s="160"/>
      <c r="D41" s="37"/>
      <c r="E41" s="59"/>
      <c r="I41" s="98">
        <f>SUM(I10:I40)</f>
        <v>13316850</v>
      </c>
    </row>
    <row r="42" spans="2:23" ht="27.6" x14ac:dyDescent="0.3">
      <c r="B42" s="29" t="s">
        <v>91</v>
      </c>
      <c r="C42" s="29" t="s">
        <v>92</v>
      </c>
      <c r="D42" s="30" t="s">
        <v>93</v>
      </c>
      <c r="E42" s="58" t="s">
        <v>94</v>
      </c>
    </row>
    <row r="43" spans="2:23" ht="15" thickBot="1" x14ac:dyDescent="0.35">
      <c r="B43" s="62" t="s">
        <v>2</v>
      </c>
      <c r="C43" s="66" t="s">
        <v>159</v>
      </c>
      <c r="D43" s="97">
        <v>5000</v>
      </c>
      <c r="E43" s="64">
        <v>265</v>
      </c>
      <c r="F43" s="144"/>
      <c r="G43" s="116" t="s">
        <v>171</v>
      </c>
      <c r="H43" s="117" t="s">
        <v>172</v>
      </c>
      <c r="I43" s="116" t="s">
        <v>173</v>
      </c>
      <c r="J43" s="116" t="s">
        <v>174</v>
      </c>
    </row>
    <row r="44" spans="2:23" ht="15.9" customHeight="1" x14ac:dyDescent="0.3">
      <c r="B44" s="158" t="s">
        <v>112</v>
      </c>
      <c r="C44" s="159"/>
      <c r="D44" s="159"/>
      <c r="E44" s="61">
        <f>SUM(E43)</f>
        <v>265</v>
      </c>
      <c r="F44" s="144"/>
      <c r="G44" s="31" t="s">
        <v>175</v>
      </c>
      <c r="H44" s="118">
        <v>2706719.21</v>
      </c>
      <c r="I44" s="118">
        <v>81405.288</v>
      </c>
      <c r="J44" s="119">
        <f>SUM(H44:I44)</f>
        <v>2788124.4980000001</v>
      </c>
    </row>
    <row r="45" spans="2:23" x14ac:dyDescent="0.3">
      <c r="B45" s="35"/>
      <c r="C45" s="28"/>
      <c r="D45" s="28"/>
      <c r="E45" s="57"/>
      <c r="H45" s="120"/>
      <c r="I45" s="120"/>
      <c r="J45" s="120"/>
    </row>
    <row r="46" spans="2:23" ht="20.100000000000001" customHeight="1" x14ac:dyDescent="0.3">
      <c r="B46" s="161" t="s">
        <v>113</v>
      </c>
      <c r="C46" s="161"/>
      <c r="D46" s="161"/>
      <c r="E46" s="60">
        <f>E26+E37+E44</f>
        <v>14607.269699659999</v>
      </c>
      <c r="G46" s="31" t="s">
        <v>98</v>
      </c>
      <c r="H46" s="121" t="s">
        <v>176</v>
      </c>
      <c r="I46" s="130"/>
    </row>
    <row r="47" spans="2:23" x14ac:dyDescent="0.3">
      <c r="B47" s="35"/>
      <c r="C47" s="28"/>
      <c r="D47" s="28"/>
      <c r="E47" s="57"/>
      <c r="G47" s="31" t="s">
        <v>178</v>
      </c>
      <c r="H47" s="118">
        <v>345530.79</v>
      </c>
    </row>
    <row r="48" spans="2:23" x14ac:dyDescent="0.3">
      <c r="G48" s="31" t="s">
        <v>179</v>
      </c>
      <c r="H48" s="118">
        <v>273817.76</v>
      </c>
    </row>
    <row r="49" spans="7:10" x14ac:dyDescent="0.3">
      <c r="G49" s="31" t="s">
        <v>180</v>
      </c>
      <c r="H49" s="118">
        <v>231309.48</v>
      </c>
    </row>
    <row r="50" spans="7:10" x14ac:dyDescent="0.3">
      <c r="G50" s="31" t="s">
        <v>181</v>
      </c>
      <c r="H50" s="118">
        <v>222572.97</v>
      </c>
    </row>
    <row r="51" spans="7:10" x14ac:dyDescent="0.3">
      <c r="G51" s="31" t="s">
        <v>177</v>
      </c>
      <c r="H51" s="119">
        <v>268307.75</v>
      </c>
    </row>
    <row r="52" spans="7:10" x14ac:dyDescent="0.3">
      <c r="H52" s="22"/>
    </row>
    <row r="53" spans="7:10" x14ac:dyDescent="0.3">
      <c r="H53" s="22"/>
    </row>
    <row r="54" spans="7:10" x14ac:dyDescent="0.3">
      <c r="H54" s="22"/>
      <c r="J54" s="130"/>
    </row>
    <row r="55" spans="7:10" x14ac:dyDescent="0.3">
      <c r="H55" s="22"/>
    </row>
    <row r="56" spans="7:10" x14ac:dyDescent="0.3">
      <c r="I56" s="120"/>
    </row>
    <row r="57" spans="7:10" x14ac:dyDescent="0.3">
      <c r="I57" s="120"/>
    </row>
  </sheetData>
  <protectedRanges>
    <protectedRange sqref="E10:E14 E26 E30:E39 E43:E44 E46 E19:E24" name="Range1_1_1"/>
    <protectedRange sqref="F30:F36" name="Range1_1_1_1"/>
  </protectedRanges>
  <mergeCells count="15">
    <mergeCell ref="B41:C41"/>
    <mergeCell ref="B44:D44"/>
    <mergeCell ref="B46:D46"/>
    <mergeCell ref="B19:D19"/>
    <mergeCell ref="B24:D24"/>
    <mergeCell ref="B26:D26"/>
    <mergeCell ref="B28:C28"/>
    <mergeCell ref="B37:D37"/>
    <mergeCell ref="J12:R12"/>
    <mergeCell ref="J39:W39"/>
    <mergeCell ref="C2:D2"/>
    <mergeCell ref="B8:C8"/>
    <mergeCell ref="B10:D10"/>
    <mergeCell ref="B15:D15"/>
    <mergeCell ref="B17:C17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  <headerFooter>
    <oddFooter>&amp;L&amp;1#&amp;"Calibri"&amp;10&amp;K000000Ovaj dokument je klasificiran kao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zoomScale="90" zoomScaleNormal="90" workbookViewId="0">
      <selection activeCell="K13" sqref="K13"/>
    </sheetView>
  </sheetViews>
  <sheetFormatPr defaultRowHeight="14.4" x14ac:dyDescent="0.3"/>
  <cols>
    <col min="1" max="1" width="0.88671875" customWidth="1"/>
    <col min="2" max="2" width="9.109375" customWidth="1"/>
    <col min="3" max="3" width="72.44140625" style="10" customWidth="1"/>
    <col min="4" max="4" width="13" style="15" customWidth="1"/>
    <col min="5" max="6" width="16.44140625" customWidth="1"/>
    <col min="7" max="7" width="17" customWidth="1"/>
    <col min="8" max="8" width="0" hidden="1" customWidth="1"/>
  </cols>
  <sheetData>
    <row r="2" spans="2:8" ht="15.6" x14ac:dyDescent="0.3">
      <c r="B2" s="162" t="s">
        <v>114</v>
      </c>
      <c r="C2" s="162"/>
      <c r="D2" s="162"/>
      <c r="E2" s="162"/>
      <c r="F2" s="162"/>
      <c r="G2" s="162"/>
    </row>
    <row r="3" spans="2:8" ht="15.6" x14ac:dyDescent="0.3">
      <c r="B3" s="5"/>
    </row>
    <row r="4" spans="2:8" ht="48" customHeight="1" x14ac:dyDescent="0.3">
      <c r="B4" s="163" t="s">
        <v>11</v>
      </c>
      <c r="C4" s="167" t="s">
        <v>10</v>
      </c>
      <c r="D4" s="166" t="s">
        <v>34</v>
      </c>
      <c r="E4" s="163" t="s">
        <v>121</v>
      </c>
      <c r="F4" s="163" t="s">
        <v>188</v>
      </c>
      <c r="G4" s="163" t="s">
        <v>122</v>
      </c>
      <c r="H4" s="27"/>
    </row>
    <row r="5" spans="2:8" x14ac:dyDescent="0.3">
      <c r="B5" s="163"/>
      <c r="C5" s="167"/>
      <c r="D5" s="166"/>
      <c r="E5" s="163"/>
      <c r="F5" s="163"/>
      <c r="G5" s="163"/>
      <c r="H5" s="27"/>
    </row>
    <row r="6" spans="2:8" s="20" customFormat="1" ht="30" customHeight="1" x14ac:dyDescent="0.3">
      <c r="B6" s="122">
        <v>1</v>
      </c>
      <c r="C6" s="124" t="s">
        <v>183</v>
      </c>
      <c r="D6" s="128" t="s">
        <v>191</v>
      </c>
      <c r="E6" s="127" t="s">
        <v>189</v>
      </c>
      <c r="F6" s="125">
        <v>52929.65600000001</v>
      </c>
      <c r="G6" s="123">
        <f>105.33</f>
        <v>105.33</v>
      </c>
      <c r="H6" s="39" t="e">
        <f t="shared" ref="H6:H7" si="0">E6*5%</f>
        <v>#VALUE!</v>
      </c>
    </row>
    <row r="7" spans="2:8" s="20" customFormat="1" ht="30" customHeight="1" x14ac:dyDescent="0.3">
      <c r="B7" s="122">
        <v>2</v>
      </c>
      <c r="C7" s="124" t="s">
        <v>184</v>
      </c>
      <c r="D7" s="128" t="s">
        <v>192</v>
      </c>
      <c r="E7" s="127" t="s">
        <v>189</v>
      </c>
      <c r="F7" s="125">
        <v>7906.8960000000006</v>
      </c>
      <c r="G7" s="123">
        <v>25</v>
      </c>
      <c r="H7" s="39" t="e">
        <f t="shared" si="0"/>
        <v>#VALUE!</v>
      </c>
    </row>
    <row r="8" spans="2:8" s="20" customFormat="1" ht="30" customHeight="1" x14ac:dyDescent="0.3">
      <c r="B8" s="122">
        <v>3</v>
      </c>
      <c r="C8" s="124" t="s">
        <v>185</v>
      </c>
      <c r="D8" s="128" t="s">
        <v>193</v>
      </c>
      <c r="E8" s="127" t="s">
        <v>189</v>
      </c>
      <c r="F8" s="125">
        <v>12516.756000000001</v>
      </c>
      <c r="G8" s="123">
        <v>35</v>
      </c>
      <c r="H8" s="39"/>
    </row>
    <row r="9" spans="2:8" s="20" customFormat="1" ht="30" customHeight="1" x14ac:dyDescent="0.3">
      <c r="B9" s="122">
        <v>4</v>
      </c>
      <c r="C9" s="124" t="s">
        <v>183</v>
      </c>
      <c r="D9" s="128" t="s">
        <v>120</v>
      </c>
      <c r="E9" s="125">
        <v>165571.70000000001</v>
      </c>
      <c r="F9" s="127" t="s">
        <v>189</v>
      </c>
      <c r="G9" s="123">
        <f>329.49</f>
        <v>329.49</v>
      </c>
      <c r="H9" s="39"/>
    </row>
    <row r="10" spans="2:8" s="20" customFormat="1" ht="30" customHeight="1" x14ac:dyDescent="0.3">
      <c r="B10" s="122">
        <v>5</v>
      </c>
      <c r="C10" s="124" t="s">
        <v>117</v>
      </c>
      <c r="D10" s="128" t="s">
        <v>119</v>
      </c>
      <c r="E10" s="125">
        <v>132349.53</v>
      </c>
      <c r="F10" s="127" t="s">
        <v>189</v>
      </c>
      <c r="G10" s="123">
        <f>264.7</f>
        <v>264.7</v>
      </c>
      <c r="H10" s="39"/>
    </row>
    <row r="11" spans="2:8" s="20" customFormat="1" ht="30" customHeight="1" x14ac:dyDescent="0.3">
      <c r="B11" s="122">
        <v>6</v>
      </c>
      <c r="C11" s="124" t="s">
        <v>115</v>
      </c>
      <c r="D11" s="128" t="s">
        <v>190</v>
      </c>
      <c r="E11" s="125">
        <v>55079.97</v>
      </c>
      <c r="F11" s="127" t="s">
        <v>189</v>
      </c>
      <c r="G11" s="123">
        <f>110.16</f>
        <v>110.16</v>
      </c>
      <c r="H11" s="39"/>
    </row>
    <row r="12" spans="2:8" s="20" customFormat="1" ht="30" customHeight="1" x14ac:dyDescent="0.3">
      <c r="B12" s="122">
        <v>7</v>
      </c>
      <c r="C12" s="124" t="s">
        <v>116</v>
      </c>
      <c r="D12" s="128" t="s">
        <v>118</v>
      </c>
      <c r="E12" s="125">
        <v>58031.39</v>
      </c>
      <c r="F12" s="127" t="s">
        <v>189</v>
      </c>
      <c r="G12" s="123">
        <f>115.48</f>
        <v>115.48</v>
      </c>
      <c r="H12" s="39"/>
    </row>
    <row r="13" spans="2:8" s="20" customFormat="1" ht="30" customHeight="1" x14ac:dyDescent="0.3">
      <c r="B13" s="122">
        <v>8</v>
      </c>
      <c r="C13" s="124" t="s">
        <v>186</v>
      </c>
      <c r="D13" s="128" t="s">
        <v>194</v>
      </c>
      <c r="E13" s="125">
        <v>143750</v>
      </c>
      <c r="F13" s="127" t="s">
        <v>189</v>
      </c>
      <c r="G13" s="123">
        <v>300</v>
      </c>
      <c r="H13" s="39"/>
    </row>
    <row r="14" spans="2:8" s="20" customFormat="1" ht="30" customHeight="1" x14ac:dyDescent="0.3">
      <c r="B14" s="122">
        <v>9</v>
      </c>
      <c r="C14" s="124" t="s">
        <v>187</v>
      </c>
      <c r="D14" s="128" t="s">
        <v>195</v>
      </c>
      <c r="E14" s="125">
        <v>33112.5</v>
      </c>
      <c r="F14" s="127" t="s">
        <v>189</v>
      </c>
      <c r="G14" s="123">
        <v>75</v>
      </c>
      <c r="H14" s="39"/>
    </row>
    <row r="15" spans="2:8" ht="22.5" customHeight="1" thickBot="1" x14ac:dyDescent="0.35">
      <c r="B15" s="164" t="s">
        <v>37</v>
      </c>
      <c r="C15" s="165"/>
      <c r="D15" s="165"/>
      <c r="E15" s="165"/>
      <c r="F15" s="126"/>
      <c r="G15" s="75">
        <f>SUM(G6:G14)</f>
        <v>1360.1599999999999</v>
      </c>
      <c r="H15" s="27"/>
    </row>
    <row r="16" spans="2:8" x14ac:dyDescent="0.3">
      <c r="B16" s="2"/>
      <c r="E16" s="18"/>
      <c r="F16" s="18"/>
    </row>
    <row r="17" spans="3:6" x14ac:dyDescent="0.3">
      <c r="E17" s="18"/>
      <c r="F17" s="18"/>
    </row>
    <row r="19" spans="3:6" x14ac:dyDescent="0.3">
      <c r="F19" s="18"/>
    </row>
    <row r="20" spans="3:6" x14ac:dyDescent="0.3">
      <c r="C20" s="134"/>
      <c r="D20" s="135"/>
    </row>
  </sheetData>
  <mergeCells count="8">
    <mergeCell ref="B2:G2"/>
    <mergeCell ref="G4:G5"/>
    <mergeCell ref="B15:E15"/>
    <mergeCell ref="D4:D5"/>
    <mergeCell ref="E4:E5"/>
    <mergeCell ref="B4:B5"/>
    <mergeCell ref="C4:C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&amp;L&amp;1#&amp;"Calibri"&amp;10&amp;K000000Ovaj dokument je klasificiran kao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J52"/>
  <sheetViews>
    <sheetView zoomScale="80" zoomScaleNormal="80" workbookViewId="0">
      <selection activeCell="F8" sqref="F8"/>
    </sheetView>
  </sheetViews>
  <sheetFormatPr defaultRowHeight="14.4" x14ac:dyDescent="0.3"/>
  <cols>
    <col min="1" max="1" width="1.33203125" customWidth="1"/>
    <col min="2" max="2" width="11.6640625" customWidth="1"/>
    <col min="3" max="3" width="57.88671875" customWidth="1"/>
    <col min="4" max="4" width="20" customWidth="1"/>
    <col min="5" max="5" width="19" customWidth="1"/>
    <col min="6" max="6" width="19.5546875" customWidth="1"/>
    <col min="7" max="7" width="17.5546875" customWidth="1"/>
    <col min="9" max="9" width="10.109375" bestFit="1" customWidth="1"/>
    <col min="10" max="10" width="11.6640625" bestFit="1" customWidth="1"/>
  </cols>
  <sheetData>
    <row r="2" spans="2:10" x14ac:dyDescent="0.3">
      <c r="B2" s="170" t="s">
        <v>40</v>
      </c>
      <c r="C2" s="170"/>
      <c r="D2" s="170"/>
      <c r="E2" s="170"/>
      <c r="F2" s="170"/>
    </row>
    <row r="3" spans="2:10" ht="15" thickBot="1" x14ac:dyDescent="0.35">
      <c r="B3" s="4"/>
    </row>
    <row r="4" spans="2:10" ht="48" customHeight="1" x14ac:dyDescent="0.3">
      <c r="B4" s="171" t="s">
        <v>11</v>
      </c>
      <c r="C4" s="173" t="s">
        <v>201</v>
      </c>
      <c r="D4" s="175" t="s">
        <v>81</v>
      </c>
      <c r="E4" s="175" t="s">
        <v>82</v>
      </c>
      <c r="F4" s="177" t="s">
        <v>83</v>
      </c>
    </row>
    <row r="5" spans="2:10" ht="25.5" customHeight="1" x14ac:dyDescent="0.3">
      <c r="B5" s="172"/>
      <c r="C5" s="174"/>
      <c r="D5" s="176"/>
      <c r="E5" s="176"/>
      <c r="F5" s="178"/>
    </row>
    <row r="6" spans="2:10" ht="27.6" customHeight="1" x14ac:dyDescent="0.3">
      <c r="B6" s="16" t="s">
        <v>2</v>
      </c>
      <c r="C6" s="14" t="s">
        <v>12</v>
      </c>
      <c r="D6" s="94">
        <v>66361</v>
      </c>
      <c r="E6" s="94">
        <v>265444</v>
      </c>
      <c r="F6" s="69">
        <f>0.00005*28323462</f>
        <v>1416.1731</v>
      </c>
      <c r="H6" s="12"/>
      <c r="I6" s="19"/>
    </row>
    <row r="7" spans="2:10" ht="28.2" customHeight="1" x14ac:dyDescent="0.3">
      <c r="B7" s="16" t="s">
        <v>3</v>
      </c>
      <c r="C7" s="14" t="s">
        <v>13</v>
      </c>
      <c r="D7" s="94">
        <v>66361</v>
      </c>
      <c r="E7" s="94">
        <v>265444</v>
      </c>
      <c r="F7" s="69">
        <f>0.00012*10597686.87</f>
        <v>1271.7224243999999</v>
      </c>
      <c r="H7" s="12"/>
    </row>
    <row r="8" spans="2:10" ht="25.95" customHeight="1" thickBot="1" x14ac:dyDescent="0.35">
      <c r="B8" s="189" t="s">
        <v>38</v>
      </c>
      <c r="C8" s="190"/>
      <c r="D8" s="190"/>
      <c r="E8" s="190"/>
      <c r="F8" s="70">
        <f>SUM(F6+F7)</f>
        <v>2687.8955243999999</v>
      </c>
    </row>
    <row r="10" spans="2:10" x14ac:dyDescent="0.3">
      <c r="B10" s="170" t="s">
        <v>41</v>
      </c>
      <c r="C10" s="170"/>
      <c r="D10" s="170"/>
      <c r="E10" s="170"/>
      <c r="F10" s="170"/>
      <c r="G10" s="12"/>
    </row>
    <row r="11" spans="2:10" ht="15" thickBot="1" x14ac:dyDescent="0.35">
      <c r="B11" s="4"/>
      <c r="G11" s="12"/>
    </row>
    <row r="12" spans="2:10" x14ac:dyDescent="0.3">
      <c r="B12" s="191" t="s">
        <v>11</v>
      </c>
      <c r="C12" s="193" t="s">
        <v>35</v>
      </c>
      <c r="D12" s="195" t="s">
        <v>14</v>
      </c>
      <c r="E12" s="193" t="s">
        <v>84</v>
      </c>
      <c r="F12" s="193" t="s">
        <v>85</v>
      </c>
      <c r="G12" s="179" t="s">
        <v>86</v>
      </c>
    </row>
    <row r="13" spans="2:10" ht="30" customHeight="1" x14ac:dyDescent="0.3">
      <c r="B13" s="192"/>
      <c r="C13" s="194"/>
      <c r="D13" s="196"/>
      <c r="E13" s="194"/>
      <c r="F13" s="194"/>
      <c r="G13" s="180"/>
    </row>
    <row r="14" spans="2:10" x14ac:dyDescent="0.3">
      <c r="B14" s="83"/>
      <c r="C14" s="68" t="s">
        <v>47</v>
      </c>
      <c r="D14" s="136">
        <v>100</v>
      </c>
      <c r="E14" s="104">
        <v>75000</v>
      </c>
      <c r="F14" s="104">
        <v>150000</v>
      </c>
      <c r="G14" s="105">
        <v>833</v>
      </c>
      <c r="H14" s="168"/>
      <c r="I14" s="169"/>
    </row>
    <row r="15" spans="2:10" x14ac:dyDescent="0.3">
      <c r="B15" s="85"/>
      <c r="C15" s="40" t="s">
        <v>48</v>
      </c>
      <c r="D15" s="137">
        <v>8</v>
      </c>
      <c r="E15" s="84">
        <v>75000</v>
      </c>
      <c r="F15" s="84">
        <v>150000</v>
      </c>
      <c r="G15" s="86">
        <v>66.64</v>
      </c>
      <c r="I15" s="18"/>
      <c r="J15" s="12"/>
    </row>
    <row r="16" spans="2:10" x14ac:dyDescent="0.3">
      <c r="B16" s="85"/>
      <c r="C16" s="40" t="s">
        <v>49</v>
      </c>
      <c r="D16" s="137">
        <v>8</v>
      </c>
      <c r="E16" s="84">
        <v>75000</v>
      </c>
      <c r="F16" s="84">
        <v>150000</v>
      </c>
      <c r="G16" s="86">
        <v>80</v>
      </c>
      <c r="I16" s="18"/>
      <c r="J16" s="12"/>
    </row>
    <row r="17" spans="2:10" x14ac:dyDescent="0.3">
      <c r="B17" s="85"/>
      <c r="C17" s="40" t="s">
        <v>50</v>
      </c>
      <c r="D17" s="137">
        <v>2</v>
      </c>
      <c r="E17" s="84">
        <v>75000</v>
      </c>
      <c r="F17" s="84">
        <v>150000</v>
      </c>
      <c r="G17" s="86">
        <v>20</v>
      </c>
      <c r="I17" s="18"/>
      <c r="J17" s="12"/>
    </row>
    <row r="18" spans="2:10" x14ac:dyDescent="0.3">
      <c r="B18" s="85"/>
      <c r="C18" s="40" t="s">
        <v>51</v>
      </c>
      <c r="D18" s="137">
        <v>3</v>
      </c>
      <c r="E18" s="84">
        <v>75000</v>
      </c>
      <c r="F18" s="84">
        <v>150000</v>
      </c>
      <c r="G18" s="86">
        <v>30</v>
      </c>
      <c r="J18" s="12"/>
    </row>
    <row r="19" spans="2:10" x14ac:dyDescent="0.3">
      <c r="B19" s="85"/>
      <c r="C19" s="40" t="s">
        <v>52</v>
      </c>
      <c r="D19" s="137">
        <v>2</v>
      </c>
      <c r="E19" s="84">
        <v>75000</v>
      </c>
      <c r="F19" s="84">
        <v>150000</v>
      </c>
      <c r="G19" s="86">
        <v>40</v>
      </c>
      <c r="J19" s="12"/>
    </row>
    <row r="20" spans="2:10" x14ac:dyDescent="0.3">
      <c r="B20" s="85"/>
      <c r="C20" s="40" t="s">
        <v>53</v>
      </c>
      <c r="D20" s="137">
        <v>2</v>
      </c>
      <c r="E20" s="84">
        <v>75000</v>
      </c>
      <c r="F20" s="84">
        <v>150000</v>
      </c>
      <c r="G20" s="86">
        <v>20</v>
      </c>
      <c r="J20" s="12"/>
    </row>
    <row r="21" spans="2:10" x14ac:dyDescent="0.3">
      <c r="B21" s="85"/>
      <c r="C21" s="40" t="s">
        <v>54</v>
      </c>
      <c r="D21" s="137">
        <v>6</v>
      </c>
      <c r="E21" s="84">
        <v>75000</v>
      </c>
      <c r="F21" s="84">
        <v>150000</v>
      </c>
      <c r="G21" s="86">
        <v>60</v>
      </c>
      <c r="J21" s="12"/>
    </row>
    <row r="22" spans="2:10" x14ac:dyDescent="0.3">
      <c r="B22" s="85"/>
      <c r="C22" s="40" t="s">
        <v>55</v>
      </c>
      <c r="D22" s="137">
        <v>1</v>
      </c>
      <c r="E22" s="84">
        <v>75000</v>
      </c>
      <c r="F22" s="84">
        <v>150000</v>
      </c>
      <c r="G22" s="86">
        <v>10</v>
      </c>
      <c r="J22" s="12"/>
    </row>
    <row r="23" spans="2:10" x14ac:dyDescent="0.3">
      <c r="B23" s="85"/>
      <c r="C23" s="40" t="s">
        <v>56</v>
      </c>
      <c r="D23" s="137">
        <v>2</v>
      </c>
      <c r="E23" s="84">
        <v>75000</v>
      </c>
      <c r="F23" s="84">
        <v>150000</v>
      </c>
      <c r="G23" s="86">
        <v>20</v>
      </c>
      <c r="J23" s="12"/>
    </row>
    <row r="24" spans="2:10" x14ac:dyDescent="0.3">
      <c r="B24" s="85"/>
      <c r="C24" s="40" t="s">
        <v>57</v>
      </c>
      <c r="D24" s="137">
        <v>2</v>
      </c>
      <c r="E24" s="84">
        <v>75000</v>
      </c>
      <c r="F24" s="84">
        <v>150000</v>
      </c>
      <c r="G24" s="86">
        <v>20</v>
      </c>
      <c r="J24" s="12"/>
    </row>
    <row r="25" spans="2:10" x14ac:dyDescent="0.3">
      <c r="B25" s="85"/>
      <c r="C25" s="40" t="s">
        <v>58</v>
      </c>
      <c r="D25" s="137">
        <v>2</v>
      </c>
      <c r="E25" s="84">
        <v>75000</v>
      </c>
      <c r="F25" s="84">
        <v>150000</v>
      </c>
      <c r="G25" s="86">
        <v>20</v>
      </c>
      <c r="J25" s="12"/>
    </row>
    <row r="26" spans="2:10" x14ac:dyDescent="0.3">
      <c r="B26" s="85"/>
      <c r="C26" s="40" t="s">
        <v>59</v>
      </c>
      <c r="D26" s="137">
        <v>1</v>
      </c>
      <c r="E26" s="84">
        <v>75000</v>
      </c>
      <c r="F26" s="84">
        <v>150000</v>
      </c>
      <c r="G26" s="86">
        <v>10</v>
      </c>
      <c r="J26" s="12"/>
    </row>
    <row r="27" spans="2:10" x14ac:dyDescent="0.3">
      <c r="B27" s="85"/>
      <c r="C27" s="40" t="s">
        <v>60</v>
      </c>
      <c r="D27" s="137">
        <v>1</v>
      </c>
      <c r="E27" s="84">
        <v>75000</v>
      </c>
      <c r="F27" s="84">
        <v>150000</v>
      </c>
      <c r="G27" s="86">
        <v>10</v>
      </c>
      <c r="J27" s="12"/>
    </row>
    <row r="28" spans="2:10" x14ac:dyDescent="0.3">
      <c r="B28" s="85"/>
      <c r="C28" s="87" t="s">
        <v>61</v>
      </c>
      <c r="D28" s="138"/>
      <c r="E28" s="88"/>
      <c r="F28" s="88"/>
      <c r="G28" s="89"/>
      <c r="J28" s="12"/>
    </row>
    <row r="29" spans="2:10" x14ac:dyDescent="0.3">
      <c r="B29" s="85"/>
      <c r="C29" s="40" t="s">
        <v>62</v>
      </c>
      <c r="D29" s="139">
        <v>22</v>
      </c>
      <c r="E29" s="84">
        <v>75000</v>
      </c>
      <c r="F29" s="84">
        <v>150000</v>
      </c>
      <c r="G29" s="86">
        <v>237.16</v>
      </c>
      <c r="J29" s="12"/>
    </row>
    <row r="30" spans="2:10" x14ac:dyDescent="0.3">
      <c r="B30" s="85"/>
      <c r="C30" s="41" t="s">
        <v>63</v>
      </c>
      <c r="D30" s="140">
        <v>47</v>
      </c>
      <c r="E30" s="84">
        <v>75000</v>
      </c>
      <c r="F30" s="84">
        <v>150000</v>
      </c>
      <c r="G30" s="86">
        <v>489.74</v>
      </c>
      <c r="J30" s="12"/>
    </row>
    <row r="31" spans="2:10" x14ac:dyDescent="0.3">
      <c r="B31" s="85"/>
      <c r="C31" s="90" t="s">
        <v>64</v>
      </c>
      <c r="D31" s="91"/>
      <c r="E31" s="88"/>
      <c r="F31" s="88"/>
      <c r="G31" s="89"/>
      <c r="J31" s="12"/>
    </row>
    <row r="32" spans="2:10" x14ac:dyDescent="0.3">
      <c r="B32" s="85"/>
      <c r="C32" s="41" t="s">
        <v>65</v>
      </c>
      <c r="D32" s="140">
        <v>7</v>
      </c>
      <c r="E32" s="84">
        <v>27000</v>
      </c>
      <c r="F32" s="84">
        <v>54000</v>
      </c>
      <c r="G32" s="86">
        <v>50</v>
      </c>
      <c r="J32" s="12"/>
    </row>
    <row r="33" spans="2:10" x14ac:dyDescent="0.3">
      <c r="B33" s="85"/>
      <c r="C33" s="41" t="s">
        <v>66</v>
      </c>
      <c r="D33" s="140">
        <v>1</v>
      </c>
      <c r="E33" s="84">
        <v>27000</v>
      </c>
      <c r="F33" s="84">
        <v>54000</v>
      </c>
      <c r="G33" s="86">
        <v>10</v>
      </c>
      <c r="J33" s="12"/>
    </row>
    <row r="34" spans="2:10" x14ac:dyDescent="0.3">
      <c r="B34" s="85"/>
      <c r="C34" s="41" t="s">
        <v>67</v>
      </c>
      <c r="D34" s="141">
        <v>3</v>
      </c>
      <c r="E34" s="84">
        <v>27000</v>
      </c>
      <c r="F34" s="84">
        <v>54000</v>
      </c>
      <c r="G34" s="86">
        <v>30</v>
      </c>
      <c r="J34" s="12"/>
    </row>
    <row r="35" spans="2:10" x14ac:dyDescent="0.3">
      <c r="B35" s="85"/>
      <c r="C35" s="41" t="s">
        <v>68</v>
      </c>
      <c r="D35" s="140">
        <v>3</v>
      </c>
      <c r="E35" s="84">
        <v>27000</v>
      </c>
      <c r="F35" s="84">
        <v>54000</v>
      </c>
      <c r="G35" s="86">
        <v>30</v>
      </c>
      <c r="J35" s="12"/>
    </row>
    <row r="36" spans="2:10" x14ac:dyDescent="0.3">
      <c r="B36" s="85"/>
      <c r="C36" s="90" t="s">
        <v>69</v>
      </c>
      <c r="D36" s="142"/>
      <c r="E36" s="88"/>
      <c r="F36" s="88"/>
      <c r="G36" s="89"/>
      <c r="J36" s="12"/>
    </row>
    <row r="37" spans="2:10" x14ac:dyDescent="0.3">
      <c r="B37" s="85"/>
      <c r="C37" s="41" t="s">
        <v>70</v>
      </c>
      <c r="D37" s="140">
        <v>26</v>
      </c>
      <c r="E37" s="84">
        <v>27000</v>
      </c>
      <c r="F37" s="84">
        <v>54000</v>
      </c>
      <c r="G37" s="86">
        <v>162.5</v>
      </c>
      <c r="J37" s="12"/>
    </row>
    <row r="38" spans="2:10" x14ac:dyDescent="0.3">
      <c r="B38" s="85"/>
      <c r="C38" s="41" t="s">
        <v>71</v>
      </c>
      <c r="D38" s="140">
        <v>4</v>
      </c>
      <c r="E38" s="84">
        <v>27000</v>
      </c>
      <c r="F38" s="84">
        <v>54000</v>
      </c>
      <c r="G38" s="86">
        <v>30</v>
      </c>
      <c r="J38" s="12"/>
    </row>
    <row r="39" spans="2:10" x14ac:dyDescent="0.3">
      <c r="B39" s="85"/>
      <c r="C39" s="41" t="s">
        <v>72</v>
      </c>
      <c r="D39" s="140">
        <v>66</v>
      </c>
      <c r="E39" s="84">
        <v>27000</v>
      </c>
      <c r="F39" s="84">
        <v>54000</v>
      </c>
      <c r="G39" s="86">
        <v>259.38</v>
      </c>
      <c r="J39" s="12"/>
    </row>
    <row r="40" spans="2:10" x14ac:dyDescent="0.3">
      <c r="B40" s="85"/>
      <c r="C40" s="41" t="s">
        <v>73</v>
      </c>
      <c r="D40" s="140">
        <v>11</v>
      </c>
      <c r="E40" s="84">
        <v>27000</v>
      </c>
      <c r="F40" s="84">
        <v>54000</v>
      </c>
      <c r="G40" s="86">
        <v>89.43</v>
      </c>
      <c r="J40" s="12"/>
    </row>
    <row r="41" spans="2:10" x14ac:dyDescent="0.3">
      <c r="B41" s="85"/>
      <c r="C41" s="41" t="s">
        <v>74</v>
      </c>
      <c r="D41" s="140">
        <v>1</v>
      </c>
      <c r="E41" s="84">
        <v>27000</v>
      </c>
      <c r="F41" s="84">
        <v>54000</v>
      </c>
      <c r="G41" s="86">
        <v>5</v>
      </c>
      <c r="J41" s="12"/>
    </row>
    <row r="42" spans="2:10" x14ac:dyDescent="0.3">
      <c r="B42" s="85"/>
      <c r="C42" s="90" t="s">
        <v>75</v>
      </c>
      <c r="D42" s="91"/>
      <c r="E42" s="88"/>
      <c r="F42" s="88"/>
      <c r="G42" s="89"/>
      <c r="J42" s="12"/>
    </row>
    <row r="43" spans="2:10" x14ac:dyDescent="0.3">
      <c r="B43" s="85"/>
      <c r="C43" s="41" t="s">
        <v>76</v>
      </c>
      <c r="D43" s="140">
        <v>156</v>
      </c>
      <c r="E43" s="84">
        <v>27000</v>
      </c>
      <c r="F43" s="84">
        <v>54000</v>
      </c>
      <c r="G43" s="86">
        <v>675.48</v>
      </c>
      <c r="J43" s="12"/>
    </row>
    <row r="44" spans="2:10" x14ac:dyDescent="0.3">
      <c r="B44" s="85"/>
      <c r="C44" s="41" t="s">
        <v>77</v>
      </c>
      <c r="D44" s="140">
        <v>3</v>
      </c>
      <c r="E44" s="84">
        <v>27000</v>
      </c>
      <c r="F44" s="84">
        <v>54000</v>
      </c>
      <c r="G44" s="86">
        <v>15</v>
      </c>
      <c r="J44" s="12"/>
    </row>
    <row r="45" spans="2:10" x14ac:dyDescent="0.3">
      <c r="B45" s="85"/>
      <c r="C45" s="41" t="s">
        <v>78</v>
      </c>
      <c r="D45" s="140">
        <v>5</v>
      </c>
      <c r="E45" s="84">
        <v>27000</v>
      </c>
      <c r="F45" s="84">
        <v>54000</v>
      </c>
      <c r="G45" s="86">
        <v>25</v>
      </c>
      <c r="J45" s="12"/>
    </row>
    <row r="46" spans="2:10" x14ac:dyDescent="0.3">
      <c r="B46" s="85"/>
      <c r="C46" s="41" t="s">
        <v>79</v>
      </c>
      <c r="D46" s="140">
        <v>8</v>
      </c>
      <c r="E46" s="84">
        <v>27000</v>
      </c>
      <c r="F46" s="84">
        <v>54000</v>
      </c>
      <c r="G46" s="86">
        <v>46.64</v>
      </c>
      <c r="J46" s="12"/>
    </row>
    <row r="47" spans="2:10" x14ac:dyDescent="0.3">
      <c r="B47" s="85"/>
      <c r="C47" s="41" t="s">
        <v>80</v>
      </c>
      <c r="D47" s="140">
        <v>7</v>
      </c>
      <c r="E47" s="84">
        <v>27000</v>
      </c>
      <c r="F47" s="84">
        <v>54000</v>
      </c>
      <c r="G47" s="86">
        <v>46.69</v>
      </c>
      <c r="J47" s="12"/>
    </row>
    <row r="48" spans="2:10" x14ac:dyDescent="0.3">
      <c r="B48" s="92"/>
      <c r="C48" s="42" t="s">
        <v>87</v>
      </c>
      <c r="D48" s="143">
        <v>55</v>
      </c>
      <c r="E48" s="84">
        <v>20000</v>
      </c>
      <c r="F48" s="84">
        <v>40000</v>
      </c>
      <c r="G48" s="86">
        <v>253.55</v>
      </c>
      <c r="J48" s="12"/>
    </row>
    <row r="49" spans="2:7" ht="15" thickBot="1" x14ac:dyDescent="0.35">
      <c r="B49" s="181" t="s">
        <v>167</v>
      </c>
      <c r="C49" s="182"/>
      <c r="D49" s="182"/>
      <c r="E49" s="182"/>
      <c r="F49" s="182"/>
      <c r="G49" s="93"/>
    </row>
    <row r="50" spans="2:7" ht="27.6" customHeight="1" thickBot="1" x14ac:dyDescent="0.35">
      <c r="B50" s="183" t="s">
        <v>89</v>
      </c>
      <c r="C50" s="184"/>
      <c r="D50" s="184"/>
      <c r="E50" s="184"/>
      <c r="F50" s="185"/>
      <c r="G50" s="71">
        <f>SUM(G14:G49)</f>
        <v>3695.21</v>
      </c>
    </row>
    <row r="51" spans="2:7" ht="15" thickBot="1" x14ac:dyDescent="0.35">
      <c r="B51" s="11"/>
      <c r="C51" s="11"/>
      <c r="D51" s="11"/>
      <c r="E51" s="13"/>
      <c r="F51" s="13"/>
    </row>
    <row r="52" spans="2:7" ht="25.95" customHeight="1" thickBot="1" x14ac:dyDescent="0.35">
      <c r="B52" s="186" t="s">
        <v>39</v>
      </c>
      <c r="C52" s="187"/>
      <c r="D52" s="187"/>
      <c r="E52" s="188"/>
      <c r="F52" s="113">
        <f>F8+G50</f>
        <v>6383.1055243999999</v>
      </c>
    </row>
  </sheetData>
  <mergeCells count="18">
    <mergeCell ref="B49:F49"/>
    <mergeCell ref="B50:F50"/>
    <mergeCell ref="B52:E52"/>
    <mergeCell ref="B8:E8"/>
    <mergeCell ref="B10:F10"/>
    <mergeCell ref="B12:B13"/>
    <mergeCell ref="C12:C13"/>
    <mergeCell ref="D12:D13"/>
    <mergeCell ref="E12:E13"/>
    <mergeCell ref="F12:F13"/>
    <mergeCell ref="H14:I14"/>
    <mergeCell ref="B2:F2"/>
    <mergeCell ref="B4:B5"/>
    <mergeCell ref="C4:C5"/>
    <mergeCell ref="D4:D5"/>
    <mergeCell ref="E4:E5"/>
    <mergeCell ref="F4:F5"/>
    <mergeCell ref="G12:G1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&amp;L&amp;1#&amp;"Calibri"&amp;10&amp;K000000Ovaj dokument je klasificiran kao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F22"/>
  <sheetViews>
    <sheetView zoomScaleNormal="100" workbookViewId="0">
      <selection activeCell="F6" sqref="F6"/>
    </sheetView>
  </sheetViews>
  <sheetFormatPr defaultRowHeight="14.4" x14ac:dyDescent="0.3"/>
  <cols>
    <col min="1" max="1" width="0.6640625" customWidth="1"/>
    <col min="2" max="2" width="6.88671875" customWidth="1"/>
    <col min="3" max="3" width="39.5546875" customWidth="1"/>
    <col min="4" max="4" width="26.109375" customWidth="1"/>
    <col min="5" max="5" width="15.6640625" customWidth="1"/>
    <col min="6" max="6" width="22" customWidth="1"/>
  </cols>
  <sheetData>
    <row r="2" spans="2:6" ht="15.6" x14ac:dyDescent="0.3">
      <c r="B2" s="5" t="s">
        <v>46</v>
      </c>
    </row>
    <row r="3" spans="2:6" ht="16.2" thickBot="1" x14ac:dyDescent="0.35">
      <c r="B3" s="5"/>
    </row>
    <row r="4" spans="2:6" ht="35.25" customHeight="1" x14ac:dyDescent="0.3">
      <c r="B4" s="201" t="s">
        <v>11</v>
      </c>
      <c r="C4" s="203" t="s">
        <v>197</v>
      </c>
      <c r="D4" s="205" t="s">
        <v>88</v>
      </c>
      <c r="E4" s="205" t="s">
        <v>15</v>
      </c>
      <c r="F4" s="197" t="s">
        <v>198</v>
      </c>
    </row>
    <row r="5" spans="2:6" x14ac:dyDescent="0.3">
      <c r="B5" s="202"/>
      <c r="C5" s="204"/>
      <c r="D5" s="163"/>
      <c r="E5" s="163"/>
      <c r="F5" s="198"/>
    </row>
    <row r="6" spans="2:6" x14ac:dyDescent="0.3">
      <c r="B6" s="43" t="s">
        <v>2</v>
      </c>
      <c r="C6" s="44" t="s">
        <v>16</v>
      </c>
      <c r="D6" s="45">
        <v>2654.4561682925209</v>
      </c>
      <c r="E6" s="73">
        <v>0.82</v>
      </c>
      <c r="F6" s="72">
        <f t="shared" ref="F6:F11" si="0">+E6*565</f>
        <v>463.29999999999995</v>
      </c>
    </row>
    <row r="7" spans="2:6" ht="18.75" customHeight="1" x14ac:dyDescent="0.3">
      <c r="B7" s="43" t="s">
        <v>3</v>
      </c>
      <c r="C7" s="44" t="s">
        <v>17</v>
      </c>
      <c r="D7" s="45">
        <v>1327.2280841462605</v>
      </c>
      <c r="E7" s="73">
        <v>1.63</v>
      </c>
      <c r="F7" s="72">
        <f t="shared" si="0"/>
        <v>920.94999999999993</v>
      </c>
    </row>
    <row r="8" spans="2:6" ht="18.75" customHeight="1" x14ac:dyDescent="0.3">
      <c r="B8" s="43" t="s">
        <v>4</v>
      </c>
      <c r="C8" s="44" t="s">
        <v>18</v>
      </c>
      <c r="D8" s="45">
        <v>5308.9123365850419</v>
      </c>
      <c r="E8" s="73">
        <v>2.2200000000000002</v>
      </c>
      <c r="F8" s="72">
        <f t="shared" si="0"/>
        <v>1254.3000000000002</v>
      </c>
    </row>
    <row r="9" spans="2:6" x14ac:dyDescent="0.3">
      <c r="B9" s="43" t="s">
        <v>5</v>
      </c>
      <c r="C9" s="44" t="s">
        <v>19</v>
      </c>
      <c r="D9" s="45">
        <v>663.61404207313024</v>
      </c>
      <c r="E9" s="73">
        <v>0.33</v>
      </c>
      <c r="F9" s="72">
        <f t="shared" si="0"/>
        <v>186.45000000000002</v>
      </c>
    </row>
    <row r="10" spans="2:6" ht="17.25" customHeight="1" x14ac:dyDescent="0.3">
      <c r="B10" s="43" t="s">
        <v>6</v>
      </c>
      <c r="C10" s="47" t="s">
        <v>31</v>
      </c>
      <c r="D10" s="45">
        <v>3.9816842524387814</v>
      </c>
      <c r="E10" s="73">
        <v>1.45</v>
      </c>
      <c r="F10" s="72">
        <f t="shared" si="0"/>
        <v>819.25</v>
      </c>
    </row>
    <row r="11" spans="2:6" ht="54" customHeight="1" x14ac:dyDescent="0.3">
      <c r="B11" s="43" t="s">
        <v>20</v>
      </c>
      <c r="C11" s="47" t="s">
        <v>32</v>
      </c>
      <c r="D11" s="44" t="s">
        <v>161</v>
      </c>
      <c r="E11" s="74">
        <v>0.36</v>
      </c>
      <c r="F11" s="72">
        <f t="shared" si="0"/>
        <v>203.4</v>
      </c>
    </row>
    <row r="12" spans="2:6" ht="27" customHeight="1" thickBot="1" x14ac:dyDescent="0.35">
      <c r="B12" s="76" t="s">
        <v>7</v>
      </c>
      <c r="C12" s="77" t="s">
        <v>33</v>
      </c>
      <c r="D12" s="78" t="s">
        <v>152</v>
      </c>
      <c r="E12" s="79">
        <v>0</v>
      </c>
      <c r="F12" s="80">
        <v>0</v>
      </c>
    </row>
    <row r="13" spans="2:6" ht="25.5" customHeight="1" thickBot="1" x14ac:dyDescent="0.35">
      <c r="B13" s="199" t="s">
        <v>9</v>
      </c>
      <c r="C13" s="200"/>
      <c r="D13" s="200"/>
      <c r="E13" s="200"/>
      <c r="F13" s="75">
        <f>SUM(F6:F12)</f>
        <v>3847.65</v>
      </c>
    </row>
    <row r="14" spans="2:6" x14ac:dyDescent="0.3">
      <c r="B14" s="6"/>
    </row>
    <row r="18" spans="4:5" x14ac:dyDescent="0.3">
      <c r="D18" s="17"/>
      <c r="E18" s="19"/>
    </row>
    <row r="19" spans="4:5" x14ac:dyDescent="0.3">
      <c r="D19" s="17"/>
      <c r="E19" s="19"/>
    </row>
    <row r="20" spans="4:5" x14ac:dyDescent="0.3">
      <c r="D20" s="17"/>
      <c r="E20" s="19"/>
    </row>
    <row r="21" spans="4:5" x14ac:dyDescent="0.3">
      <c r="D21" s="17"/>
      <c r="E21" s="19"/>
    </row>
    <row r="22" spans="4:5" x14ac:dyDescent="0.3">
      <c r="D22" s="17"/>
      <c r="E22" s="19"/>
    </row>
  </sheetData>
  <mergeCells count="6">
    <mergeCell ref="F4:F5"/>
    <mergeCell ref="B13:E13"/>
    <mergeCell ref="B4:B5"/>
    <mergeCell ref="C4:C5"/>
    <mergeCell ref="D4:D5"/>
    <mergeCell ref="E4:E5"/>
  </mergeCells>
  <pageMargins left="0.7" right="0.7" top="0.75" bottom="0.75" header="0.3" footer="0.3"/>
  <pageSetup paperSize="9" scale="78" fitToHeight="0" orientation="portrait" r:id="rId1"/>
  <headerFooter>
    <oddFooter>&amp;L&amp;1#&amp;"Calibri"&amp;10&amp;K000000Ovaj dokument je klasificiran kao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20"/>
  <sheetViews>
    <sheetView workbookViewId="0">
      <selection activeCell="B17" sqref="B17"/>
    </sheetView>
  </sheetViews>
  <sheetFormatPr defaultRowHeight="14.4" x14ac:dyDescent="0.3"/>
  <cols>
    <col min="3" max="3" width="80.109375" customWidth="1"/>
    <col min="4" max="4" width="26.5546875" customWidth="1"/>
  </cols>
  <sheetData>
    <row r="2" spans="2:4" x14ac:dyDescent="0.3">
      <c r="B2" s="1" t="s">
        <v>21</v>
      </c>
    </row>
    <row r="3" spans="2:4" ht="8.25" customHeight="1" x14ac:dyDescent="0.3">
      <c r="B3" s="1"/>
    </row>
    <row r="4" spans="2:4" ht="6.75" customHeight="1" thickBot="1" x14ac:dyDescent="0.35">
      <c r="B4" s="1"/>
    </row>
    <row r="5" spans="2:4" ht="25.5" customHeight="1" x14ac:dyDescent="0.3">
      <c r="B5" s="208" t="s">
        <v>22</v>
      </c>
      <c r="C5" s="208" t="s">
        <v>23</v>
      </c>
      <c r="D5" s="208" t="s">
        <v>162</v>
      </c>
    </row>
    <row r="6" spans="2:4" x14ac:dyDescent="0.3">
      <c r="B6" s="209"/>
      <c r="C6" s="209"/>
      <c r="D6" s="209"/>
    </row>
    <row r="7" spans="2:4" ht="15" thickBot="1" x14ac:dyDescent="0.35">
      <c r="B7" s="210"/>
      <c r="C7" s="210"/>
      <c r="D7" s="210"/>
    </row>
    <row r="8" spans="2:4" ht="30" customHeight="1" thickBot="1" x14ac:dyDescent="0.35">
      <c r="B8" s="8" t="s">
        <v>24</v>
      </c>
      <c r="C8" s="9" t="s">
        <v>42</v>
      </c>
      <c r="D8" s="81">
        <f>'SKUPINA A'!E46</f>
        <v>14607.269699659999</v>
      </c>
    </row>
    <row r="9" spans="2:4" ht="30" customHeight="1" thickBot="1" x14ac:dyDescent="0.35">
      <c r="B9" s="8" t="s">
        <v>25</v>
      </c>
      <c r="C9" s="9" t="s">
        <v>43</v>
      </c>
      <c r="D9" s="81">
        <f>'SKUPINA B'!G15</f>
        <v>1360.1599999999999</v>
      </c>
    </row>
    <row r="10" spans="2:4" ht="30" customHeight="1" thickBot="1" x14ac:dyDescent="0.35">
      <c r="B10" s="8" t="s">
        <v>26</v>
      </c>
      <c r="C10" s="9" t="s">
        <v>45</v>
      </c>
      <c r="D10" s="81">
        <f>'SKUPINA C'!F52</f>
        <v>6383.1055243999999</v>
      </c>
    </row>
    <row r="11" spans="2:4" ht="30" customHeight="1" thickBot="1" x14ac:dyDescent="0.35">
      <c r="B11" s="8" t="s">
        <v>27</v>
      </c>
      <c r="C11" s="9" t="s">
        <v>44</v>
      </c>
      <c r="D11" s="81">
        <f>'SKUPINA D'!F13</f>
        <v>3847.65</v>
      </c>
    </row>
    <row r="12" spans="2:4" ht="28.5" customHeight="1" thickBot="1" x14ac:dyDescent="0.35">
      <c r="B12" s="206" t="s">
        <v>8</v>
      </c>
      <c r="C12" s="207"/>
      <c r="D12" s="82">
        <f>SUM(D8:D11)</f>
        <v>26198.185224059998</v>
      </c>
    </row>
    <row r="13" spans="2:4" x14ac:dyDescent="0.3">
      <c r="B13" s="2"/>
    </row>
    <row r="14" spans="2:4" x14ac:dyDescent="0.3">
      <c r="B14" s="3" t="s">
        <v>28</v>
      </c>
    </row>
    <row r="15" spans="2:4" x14ac:dyDescent="0.3">
      <c r="B15" s="2"/>
    </row>
    <row r="16" spans="2:4" x14ac:dyDescent="0.3">
      <c r="B16" s="3" t="s">
        <v>204</v>
      </c>
      <c r="D16" s="3"/>
    </row>
    <row r="17" spans="3:4" x14ac:dyDescent="0.3">
      <c r="D17" t="s">
        <v>202</v>
      </c>
    </row>
    <row r="18" spans="3:4" x14ac:dyDescent="0.3">
      <c r="C18" s="7" t="s">
        <v>36</v>
      </c>
      <c r="D18" t="s">
        <v>203</v>
      </c>
    </row>
    <row r="19" spans="3:4" x14ac:dyDescent="0.3">
      <c r="D19" s="3" t="s">
        <v>29</v>
      </c>
    </row>
    <row r="20" spans="3:4" x14ac:dyDescent="0.3">
      <c r="D20" s="3" t="s">
        <v>30</v>
      </c>
    </row>
  </sheetData>
  <mergeCells count="4">
    <mergeCell ref="B12:C12"/>
    <mergeCell ref="D5:D7"/>
    <mergeCell ref="B5:B7"/>
    <mergeCell ref="C5:C7"/>
  </mergeCells>
  <pageMargins left="0.7" right="0.7" top="0.75" bottom="0.75" header="0.3" footer="0.3"/>
  <pageSetup paperSize="9" orientation="landscape" r:id="rId1"/>
  <headerFooter>
    <oddFooter>&amp;L&amp;1#&amp;"Calibri"&amp;10&amp;K000000Ovaj dokument je klasificiran kao Internal</oddFooter>
  </headerFooter>
</worksheet>
</file>

<file path=_xmlsignatures/_rels/origin1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3.xml"/><Relationship Id="rId1" Type="http://schemas.openxmlformats.org/package/2006/relationships/digital-signature/signature" Target="sig2.xml"/></Relationships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XWrEUap7u3oN1bLHMhj8pOM3gVT9JlDT7UDJa7TzY1Y=</DigestValue>
    </Reference>
    <Reference Type="http://www.w3.org/2000/09/xmldsig#Object" URI="#idOfficeObject">
      <DigestMethod Algorithm="http://www.w3.org/2001/04/xmlenc#sha256"/>
      <DigestValue>+vUX7ldM1SU86MFIEniEuhVUp/ze+t3pzaUD5ElinY4=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RIbLl2kRwtVMTGnqQaWcqHvcqJR/X09s8eggaBa4PN0=</DigestValue>
    </Reference>
  </SignedInfo>
  <SignatureValue>ZzQqWnnGJJFmtDus098K48/N7p5UeeTj/frmKvb+LYIIPp3HeWiF5Aj3Lftp5ol4P5RIMq62IVO/
F2GM0omMoUoym26UmmgDvJYpr5GzFSSxyyfXGxvtcJQYBrcReG6JhkRpohtWpweDn4EbKx7lh0ar
FD+pjKExVPzO7tVaFL3/sUHp0zPcJCfyMK2evC/3d1uRpkgE2SeOg0PbGDOq7r7hCfEYSVtO5ue2
4wJq8Xvu81R2ScMfdMH/SWmHmb+pWtbUhDB9gjtJqxydbpsQvAaM6xfpl5DbfxeuNyXl6wByxd+t
z11igYjPPG1k8Wr5Iyn2thnUvHg2KMBys8LCxA==</SignatureValue>
  <KeyInfo>
    <X509Data>
      <X509Certificate>MIIHgjCCBWqgAwIBAgIQFhxBSgfBsZkAAAAAX8IqWzANBgkqhkiG9w0BAQsFADBEMQswCQYDVQQGEwJIUjEdMBsGA1UEChMURmluYW5jaWpza2EgYWdlbmNpamExFjAUBgNVBAMTDUZpbmEgUkRDIDIwMjAwHhcNMjQwMzA1MDg0MzAwWhcNMjYwMzA1MDg0MzAwWjCBojELMAkGA1UEBhMCSFIxEzARBgNVBAoTClVOSVFBIEQuRC4xFjAUBgNVBGETDUhSNzU2NjU0NTUzMzMxDzANBgNVBAcTBlpBR1JFQjEPMA0GA1UEBBMGVlJBQkVDMQ8wDQYDVQQqEwZTQU5EUkExFjAUBgNVBAMTDVNBTkRSQSBWUkFCRUMxGzAZBgNVBAUTEkhSODQ0Nzc3NjY4NjYuMy4zNDCCASIwDQYJKoZIhvcNAQEBBQADggEPADCCAQoCggEBAITzZyneEnoQs6WgrZpmpUYdHvdnVcS48NEtuAKNZygwmZtdTQ8WtS96RHpKjxa4pCF+ckbOSMPyx+yr3P0FJ2d2Z42MhxXRiTb6tRm0pA7hNlscFMozpCADZfsj/5LLe1ScAqlbd5kcc787RBDm14Tf/0BburK9OKUvZ4lt6w6y1ZkVs/76KTZoLqhkmRLrBkLnvWgQy1VP1fpnHg2T5LRahMjLVxJ+PbTOfA7NxGJsVwO1Y7Li7Hjte944yluKcuil7pYBiJl7Z1mCG60oztSeY3JuOsIkLczhu9jX6oNVg3/E1gHd7M3zl/RyqisNe3za5hseaktuOjxcHlYJaRMCAwEAAaOCAw8wggMLMA4GA1UdDwEB/wQEAwIGQDCBzAYDVR0gBIHEMIHBMIGzBgkrfIhQBQ0MCAIwgaUwTAYIKwYBBQUHAgEWQGh0dHBzOi8vd3d3LmZpbmEuaHIvcmVndWxhdGl2YS1kb2t1bWVudGktaS1wb3R2cmRlLW8tc3VrbGFkbm9zdGkwVQYIKwYBBQUHAgEWSWh0dHBzOi8vd3d3LmZpbmEuaHIvZW4vbGVnaXNsYXRpb24tZG9jdW1lbnRzLWFuZC1jb25mb3JtYW5jZS1jZXJ0aWZpY2F0ZXMwCQYHBACL7EABAjBpBggrBgEFBQcBAQRdMFswHwYIKwYBBQUHMAGGE2h0dHA6Ly9vY3NwLmZpbmEuaHIwOAYIKwYBBQUHMAKGLGh0dHA6Ly9yZGMuZmluYS5oci9SREMyMDIwL0ZpbmFSRENDQTIwMjAuY2VyMIGbBggrBgEFBQcBAwSBjjCBizAIBgYEAI5GAQEwCAYGBACORgEEMGAGBgQAjkYBBTBWMCkWI2h0dHBzOi8vcmRjLmZpbmEuaHIvcGRzL1BEU3AtZW4ucGRmEwJlbjApFiNodHRwczovL3JkYy5maW5hLmhyL3Bkcy9QRFNwLWhyLnBkZhMCaHIwEwYGBACORgEGMAkGBwQAjkYBBgEwIQYDVR0RBBowGIEWc2FuZHJhLnZyYWJlY0B1bmlxYS5ocjCBsgYDVR0fBIGqMIGnMIGkoIGhoIGehixodHRwOi8vcmRjLmZpbmEuaHIvUkRDMjAyMC9GaW5hUkRDQ0EyMDIwLmNybIZubGRhcDovL3JkYy1sZGFwMi5maW5hLmhyL2NuPUZpbmElMjBSREMlMjAyMDIwLG89RmluYW5jaWpza2ElMjBhZ2VuY2lqYSxjPUhSP2NlcnRpZmljYXRlUmV2b2NhdGlvbkxpc3QlM0JiaW5hcnkwHwYDVR0jBBgwFoAUeiTw4nM5xYEUDBNTMCJzJ0jeK4swHQYDVR0OBBYEFLV0TeVypYPnFxUm3xnUaAksOBmoMAkGA1UdEwQCMAAwDQYJKoZIhvcNAQELBQADggIBAC3tjZtjGuF5+4i7vu7MhDaOI5QC/yqI/7B3ycjDotBIzZQ/O1qYw0O5QaTquwlTnXBkK0n+mJt7ZwRFqMgSdvH2q5Iem0WbYZtSyY6FgUbmxE26B1O8uBCPyTd/RKPdmNCQskHQMQLJaVAzCYaVuwJAQuW6bxyVq92P9X//BEs4k7ri2RERGn9+5XpctI+ubuuGonFa2dJW8x4deZLsvbp6V73g2so+vn/Y8fm+5i8eTKdxJamA1+Dpro+0tvYBIsAvZx8V+rFkJ+rjwb0W0Si+wdgon6I0iF5UTR7DgLUuvNOC7+wsE5BZIiluY2WSbtqe4egU5ksvxovbs/ZhTUGEcTClR/w5lh2amnHyI63XfDzefkEujfOt9839GAxRVdq3EkybcbZQo0pfZYxBlsDc9gXnsVx3tTaZVcQ8FPZCg1lQD3MiuiebMa657rsJ1yoIK6KbYvlBauyrT/Rlwyb1z/5hhYkWfjs9UdVGZp2YbWPF5nTUAFbfeellil6UwT2ieX6nTcIkyT6DlUgldQ5Xn1Ujf5HyjdtreLn07L08qs8WRFHsyl68S6mxYSdBO7LlJYNAdf0ohE1/awResfzP0YsGAUpA2wKaK3/l9fbf2ZRPgTmh6DyNPWTsI2zxE/Z+UX1/E1CZ4NEv9r8kCT0zdWXm6SvRrnwlpHi5uNuX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9qE4fuGDENB8brviiUQeZ3F5F8d+nwpJ0Vnw6CqYz4M=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EKEOfLTxumNQzWA/OKvsnqRCK4w6niyWA7lhXGj9UUQ=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SY8IQPjZtoQN7yTjYYP5r9SnWtBh5YHcIcg1kO/uYpo=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tLUvJqZg3Nc95VqIjJDXZerY6jl1ZDQOfzJC7udzuHk=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6ChsOsJp/BDgFf6bBXFcjZwYPOxnYA8seFvsEy0VIEg=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SY8IQPjZtoQN7yTjYYP5r9SnWtBh5YHcIcg1kO/uYpo=</DigestValue>
      </Reference>
      <Reference URI="/xl/sharedStrings.xml?ContentType=application/vnd.openxmlformats-officedocument.spreadsheetml.sharedStrings+xml">
        <DigestMethod Algorithm="http://www.w3.org/2001/04/xmlenc#sha256"/>
        <DigestValue>6q/73dY76ZB45HU8YO/OEKO1j8BUcWOCEeGNz4yZlbQ=</DigestValue>
      </Reference>
      <Reference URI="/xl/styles.xml?ContentType=application/vnd.openxmlformats-officedocument.spreadsheetml.styles+xml">
        <DigestMethod Algorithm="http://www.w3.org/2001/04/xmlenc#sha256"/>
        <DigestValue>SKhcMfW3tF77snWJcvsnJnNPsRcuXk5zHFfuKtvrrp8=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d5KX9Te2X2cpfQk44Dj/YK9SS237FSlwJXFlxZXusKs=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k8oFm0Jm4KT2wZ4HM82CRrPaJ4fG/xLTVjThfFWhiSs=</DigestValue>
      </Reference>
      <Reference URI="/xl/worksheets/sheet2.xml?ContentType=application/vnd.openxmlformats-officedocument.spreadsheetml.worksheet+xml">
        <DigestMethod Algorithm="http://www.w3.org/2001/04/xmlenc#sha256"/>
        <DigestValue>xXMqs5spV6tSM/oFp+2n8vh8xIUSDg4cX9GtjYAi9pA=</DigestValue>
      </Reference>
      <Reference URI="/xl/worksheets/sheet3.xml?ContentType=application/vnd.openxmlformats-officedocument.spreadsheetml.worksheet+xml">
        <DigestMethod Algorithm="http://www.w3.org/2001/04/xmlenc#sha256"/>
        <DigestValue>IGCkDlBfRZlYSfcMV5HCKoWECg9dJIXRD089thS9HhI=</DigestValue>
      </Reference>
      <Reference URI="/xl/worksheets/sheet4.xml?ContentType=application/vnd.openxmlformats-officedocument.spreadsheetml.worksheet+xml">
        <DigestMethod Algorithm="http://www.w3.org/2001/04/xmlenc#sha256"/>
        <DigestValue>8tGS0zE/KxDr4F/jtLg0AMOimS6TTKjOP3+7eZpjJ5Q=</DigestValue>
      </Reference>
      <Reference URI="/xl/worksheets/sheet5.xml?ContentType=application/vnd.openxmlformats-officedocument.spreadsheetml.worksheet+xml">
        <DigestMethod Algorithm="http://www.w3.org/2001/04/xmlenc#sha256"/>
        <DigestValue>BrlCB9FFFeOHzJldcBk0jGW1Xn3jud2Bb9TgfVvgF9c=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2025-08-12T09:20:04Z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approval</SignatureComments>
          <WindowsVersion>10.0</WindowsVersion>
          <OfficeVersion>16.0.19029/27</OfficeVersion>
          <ApplicationVersion>16.0.19029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2025-08-12T09:20:04Z</xd:SigningTime>
          <xd:SigningCertificate>
            <xd:Cert>
              <xd:CertDigest>
                <DigestMethod Algorithm="http://www.w3.org/2001/04/xmlenc#sha256"/>
                <DigestValue>aO0PcBcc0rsLVZT63XP0kQ8436nsNwHvWjHZEOzPGEU=</DigestValue>
              </xd:CertDigest>
              <xd:IssuerSerial>
                <X509IssuerName>CN=Fina RDC 2020, O=Financijska agencija, C=HR</X509IssuerName>
                <X509SerialNumber>29389724441215944224775497835134200411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  <xd:CommitmentTypeQualifiers>
              <xd:CommitmentTypeQualifier>approval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HOzCCBSOgAwIBAgIRAIqrCSPT6y2uAAAAAFZUvzwwDQYJKoZIhvcNAQELBQAwQzELMAkGA1UEBhMCSFIxHTAbBgNVBAoTFEZpbmFuY2lqc2thIGFnZW5jaWphMRUwEwYDVQQDEwxGaW5hIFJvb3QgQ0EwHhcNMjAxMTI1MTIzNzEwWhcNMzAxMTI1MTIzNzEwWjBEMQswCQYDVQQGEwJIUjEdMBsGA1UEChMURmluYW5jaWpza2EgYWdlbmNpamExFjAUBgNVBAMTDUZpbmEgUkRDIDIwMjAwggIiMA0GCSqGSIb3DQEBAQUAA4ICDwAwggIKAoICAQCv75uR4V36v7r5SeK8Jig3kxGwHvjTWfkaWg8urJhMZnOmzpMG9QWtNJ/HzMYYCjHBncKquKXHYeh3Ds/oJwHeMWHCS381LhAGj/sFDF2LnANR7mwKGgXpe4j9y/e57/uGQ5U4OOYo6mlsOPVvjGlSoTqoAFVWR64m+B8Zx7ceRIaiXd1qWNJih87eFY4pHXb3K2PFdD34TfqdR9Rnz2TGoyguF7s+Ph3tWOZYbByGEAAHTiv/JQbY41DQhM0tFnbcO+2lEFztkGpD6S1uLbs4COLSKtpR5+tkHND25QsUDEAi6sRB6bcDwnYZ+CdweMohnF5S0wzPwGnHLNJV/Lt2sErZHtZB6wEuDrTfBNPs9f59/UVq8Wt5jYDqLiiagFy5rUAN+uuv7QRlS1uaUN/2SmOlQaf105mUCVoWrPXkpiBUZrDRM06uLmJTv75RkSaMEoPr2PLPuS3bRmwnYRZ/s6uin/pqnvw4ogD8eZAtWEvuYRLr5evAJYVI8ud0JJfZ6yZhvBbLQd1w/vD/oR4XOXctjqB267lD9d0egvQ9+Wh0o+KqBi9iUfiwE11mu0lFYcNz/8+tApJ6w9O6wNtutaNU2xYrMrtFNK/arQ0PFucmUEeudr2zICKNCcOlFzFwp8s7hrX4sBuM+BNbMTUdrp8Mr1mhiERzuZCyf1jIiwIDAQABo4ICJzCCAiMwDgYDVR0PAQH/BAQDAgEGMBIGA1UdEwEB/wQIMAYBAf8CAQAwgb8GA1UdIASBtzCBtDCBsQYHK3yIUAUCATCBpTBMBggrBgEFBQcCARZAaHR0cHM6Ly93d3cuZmluYS5oci9yZWd1bGF0aXZhLWRva3VtZW50aS1pLXBvdHZyZGUtby1zdWtsYWRub3N0aTBVBggrBgEFBQcCARZJaHR0cHM6Ly93d3cuZmluYS5oci9lbi9sZWdpc2xhdGlvbi1kb2N1bWVudHMtYW5kLWNvbmZvcm1hbmNlLWNlcnRpZmljYXRlczBjBggrBgEFBQcBAQRXMFUwHwYIKwYBBQUHMAGGE2h0dHA6Ly9vY3NwLmZpbmEuaHIwMgYIKwYBBQUHMAKGJmh0dHA6Ly9yZGMuZmluYS5oci9Sb290L0ZpbmFSb290Q0EuY2VyMIGVBgNVHR8EgY0wgYowLKAqoCiGJmh0dHA6Ly9yZGMuZmluYS5oci9Sb290L0ZpbmFSb290Q0EuY3JsMFqgWKBWpFQwUjELMAkGA1UEBhMCSFIxHTAbBgNVBAoTFEZpbmFuY2lqc2thIGFnZW5jaWphMRUwEwYDVQQDEwxGaW5hIFJvb3QgQ0ExDTALBgNVBAMTBENSTDEwHwYDVR0jBBgwFoAU/hGibBDu3uIDuFWCTiI8huQ+a1QwHQYDVR0OBBYEFHok8OJzOcWBFAwTUzAicydI3iuLMA0GCSqGSIb3DQEBCwUAA4ICAQBwkpiNO2Rr2fPWVAmR91TEof/QeCcout+CnWbeVSxgxe5pkzT68zJZ5WhyAxkKeDRK1DHDbbIt2Sc6WiVxz+Zq0cDVOxAtqlhdR1TQkqTbE1UdMwwggOGPscOt6RhQtBt+ewdmaEBUxdLg7WHB6aohYPR65RHAIiIvxpkJ6dxBGwJQECkmG+phQPC+9oYfaE9fvYEkeTuHLMjFsS6oODQRJ7BgrOp1at2GKMzI/f8AJ8ZgYp6FqFk1UelsfC3nycmckxqcCVGzRZHq5EmgkSEAezcTfZUXiUCy4Vkmrt4Tm3AxltnfpObOzza2qRHe2I3fzr0fIDEn5f8TSv2cZhcRefdlQPsOeS45p8YzNLn82gGHoO5lED24ctr8cbQWMcs2W1aPwchRaBPtk5zgjRiDZSby5xFMhgXIgbjL9ThSYd7sMPRZiblvGyo8hfRbHmN4jGVKlcCkhylCw8A5pjms7xSa9HNyecamPxlUAHPA6rg5+OIR4K8djrgv88zdzztOxo+fiG3SbcN++NUZHo6eJTdkJr3VcNwZCAvXRH2tQnNzRvSAEvKNJmS7QI6nH99oRJAyxN7TKK/nlMFwef/rGuPkEGZ9r0dC4rFgg8tIjpnpjXywqrZyTL2vuvzY9xYeBc62Yo8RYL7E8hPT2h1Yfxi3X9AP0/AyqUjdTRXnKg==</xd:EncapsulatedX509Certificate>
            <xd:EncapsulatedX509Certificate>MIIFcDCCA1igAwIBAgINAJgzyagAAAAAVlS8bjANBgkqhkiG9w0BAQsFADBDMQswCQYDVQQGEwJIUjEdMBsGA1UEChMURmluYW5jaWpza2EgYWdlbmNpamExFTATBgNVBAMTDEZpbmEgUm9vdCBDQTAeFw0xNTExMjQxOTA3MzBaFw0zNTExMjQxOTM3MzBaMEMxCzAJBgNVBAYTAkhSMR0wGwYDVQQKExRGaW5hbmNpanNrYSBhZ2VuY2lqYTEVMBMGA1UEAxMMRmluYSBSb290IENBMIICIjANBgkqhkiG9w0BAQEFAAOCAg8AMIICCgKCAgEAtHPS1mXTAu9YOvSCgtOn4Ipgsjr1sWU4pyQOIWt96aCdM6J0za6RupS1zMaAtXHfSHHKdUunv/8m64T+uXIWyMJ+htS/r+5jNbnA5NoFT7hIniIo/1UFI2uBTrMXESwqJR/k4d9hyDzyVmnQVX2WELKoe1aQW6ZeU4tB48eHxzG9NDnsGSHZgMToDdvaAwwA9Kq1ggYlDMXZGmKd/QpJBfwcvpNG/M6Jkf/NzF9IX9w40HVv0i2rzCISeIgSH+DVTne8LIlNdnqIm10H2rNnmNE5znpGq8/2fVclE/qExANwrwx2DNJAJHxZ33c3WVCxJUZOQh0IIglyVcRC6m9vZVnUTuA9o6twfOYJMFV2Yonzb9IKprNuGT2WhnpmlM3yzHrwBwizaa4b/xxxGKJE+dvWDYQQgXRJYWLXEPABpkXAtdBS9FGGPeL3Fila+kqeJ0uORvFyPqf1pAzgCxeaIv/5fqs1jgGE1XWTf+Z1qHpk3mI6AkcaoCPETD/Q3E4z52y7+vYYECs0MF/HM1CZAumxWUZVZaa6pIMYi83h8coY4tkg5reEhx8LVnxNMVQm8plWyKZZ1oUz8pDMKFrIbKTLpkdGxJpVOYRkjXfnCj3D0BL3dqjMHLMfWIU6xDaN7JrsDuccyZ9P+9B6BwzGBbCrjbpyXU4j2W8MXPimctECAwEAAaNjMGEwDgYDVR0PAQH/BAQDAgEGMA8GA1UdEwEB/wQFMAMBAf8wHwYDVR0jBBgwFoAU/hGibBDu3uIDuFWCTiI8huQ+a1QwHQYDVR0OBBYEFP4RomwQ7t7iA7hVgk4iPIbkPmtUMA0GCSqGSIb3DQEBCwUAA4ICAQCkgIYu56adjf+CV2Ny5xpg36uyubIBEmc4QOZAfFi8zEhxWwGXnHkcHnHSO6PY6KLiGAGlRajj9O+ru4p4/MeIffIFYJrbcMN41av4LTOMa6L2yQPAijxm3Z3o7qdOJQ8U3/gPFi4eF6dYyNkF05iivGRCU/4kyXWqJu5uMjMIYaA2fcq7nbu1cV4GgWr/Z+6miD+2P9MXTM4EzrMLdTnRwOOcs5qiGVYoi5aks58WSdyEICLt73JMXxCqHwkBO1XIxmyvp9Iunu2wzJFtZMPsGL46akuuAS4/ec00HDiuuQ1hBHP3nik7p7aQOrgsIzTDuAwGUcI+IZmfPBSQyqkm9UDjIul9zgMX7P+80ZkuxGSPPyxZYCQ8sNvDlQiqAHWynQsgGbT3bqmjvWDwMw/iZr1H9giKkDV9RYZKyZ7Ez1/fcd7MyW45iE25Ss8DdAdZK+386+7V0tU5bXcN2NF/L353vmGYjSxScTCEvqDmsLAHCMW0dLeLsti62ADyGcf4oSIKZkSoFgh1XllESEU0NQhK8HslC6ZLUX93zQ0zOKsAkWZMiMFOKtQ6wLSG3oSAylBvgPlNZYAJFXUtIlbltZEjne4l2BgwKHLbf8MxTo7YvkP6246aBZn999yUiad42J1r6f71JMe60ulED4NLXZ//JBif0dWE6CFJt9sg5w==</xd:EncapsulatedX509Certificate>
          </xd:CertificateValues>
        </xd:UnsignedSignatureProperties>
      </xd:Un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MOsxssoLYeIwUT0r/OkrK66cUGpinOw40ZQtgnmeTHY=</DigestValue>
    </Reference>
    <Reference Type="http://www.w3.org/2000/09/xmldsig#Object" URI="#idOfficeObject">
      <DigestMethod Algorithm="http://www.w3.org/2001/04/xmlenc#sha256"/>
      <DigestValue>+vUX7ldM1SU86MFIEniEuhVUp/ze+t3pzaUD5ElinY4=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yU9oWt1cZQ9Apobse/uXOHqEfcgOhjPRiUezdY18jHE=</DigestValue>
    </Reference>
  </SignedInfo>
  <SignatureValue>S3Z9wZ6rXe6IXel6hPp4mv3F5NJdMUdJCxizguuSO9AMRp+8pBoYy6DuxLlB4123hP9gAsL++o2R
BtV7n5Zd/l44j9oCjK3sujSUrSvyp23CnTqEJ23bogJMKFsvkCyjyx4+f5wOJdKL0Ru4GQesmzah
RW6hRmtUNdll66f/Cz5oHUpgNa0vSIUBD7bYWSiNvxOBMKKD+hg0AIN16VmYsKd7RD/76gxv8yja
bMuEOvGoBCtiyNh1vj9UwqGHWFVdVQx1ElK3zUUEJ8LfkehiE5qi4fVIT/WPQGA501Wezq50NCm6
0Tg1hnAQLetNtJQKCAFMc5+yooJxoz1MtWqkMA==</SignatureValue>
  <KeyInfo>
    <X509Data>
      <X509Certificate>MIIHkzCCBXugAwIBAgIQeFZyL11p/rMAAAAAX8h3vzANBgkqhkiG9w0BAQsFADBEMQswCQYDVQQGEwJIUjEdMBsGA1UEChMURmluYW5jaWpza2EgYWdlbmNpamExFjAUBgNVBAMTDUZpbmEgUkRDIDIwMjAwHhcNMjUwNzIyMDcxNjQ5WhcNMjcwNzIyMDcxNjQ5WjCBrjELMAkGA1UEBhMCSFIxEzARBgNVBAoTClVOSVFBIEQuRC4xFjAUBgNVBGETDUhSNzU2NjU0NTUzMzMxDzANBgNVBAcTBlpBR1JFQjEPMA0GA1UEBAwGUEFWScSGMRUwEwYDVQQqEwxMVUtBUyBPTElWRVIxHDAaBgNVBAMME0xVS0FTIE9MSVZFUiBQQVZJxIYxGzAZBgNVBAUTEkhSMTEyMjcxMDg5ODEuNC4zNDCCASIwDQYJKoZIhvcNAQEBBQADggEPADCCAQoCggEBAJiRCojqgNB7e1OXKn7rPfTtNsS5Hqq7Ux6YRSEUe8aOUgwMSCB+4dmWVhuPR6v0niU8KkQdSCkpNjs7u7kh5lce5c6fY0NxFO6PcoUA0vaSwOHADoOdeNTr+p3w0FQyGlnr1l6CwL61k32VFjahJM1Zb8KACeE7J97rb1SZV8HUthnF5SmHQ8qeo8WdLbFwZg2pE2sjt/ollQnWc7bGrC2vQMeheWf5U+97hdYsVOfAaOVkcoMQA72o6cVZ56Gd2iMj+mmN0XAsu2meiiyj2W4DItDBYrJpj4m7J6I8EHii4w5PvnfMZGpHWinEjXDyFFPliIpXNRa6bv9JjcDfxPMCAwEAAaOCAxQwggMQMA4GA1UdDwEB/wQEAwIGQDCBzAYDVR0gBIHEMIHBMIGzBgkrfIhQBQ0MCAIwgaUwTAYIKwYBBQUHAgEWQGh0dHBzOi8vd3d3LmZpbmEuaHIvcmVndWxhdGl2YS1kb2t1bWVudGktaS1wb3R2cmRlLW8tc3VrbGFkbm9zdGkwVQYIKwYBBQUHAgEWSWh0dHBzOi8vd3d3LmZpbmEuaHIvZW4vbGVnaXNsYXRpb24tZG9jdW1lbnRzLWFuZC1jb25mb3JtYW5jZS1jZXJ0aWZpY2F0ZXMwCQYHBACL7EABAjBpBggrBgEFBQcBAQRdMFswHwYIKwYBBQUHMAGGE2h0dHA6Ly9vY3NwLmZpbmEuaHIwOAYIKwYBBQUHMAKGLGh0dHA6Ly9yZGMuZmluYS5oci9SREMyMDIwL0ZpbmFSRENDQTIwMjAuY2VyMIGbBggrBgEFBQcBAwSBjjCBizAIBgYEAI5GAQEwCAYGBACORgEEMGAGBgQAjkYBBTBWMCkWI2h0dHBzOi8vcmRjLmZpbmEuaHIvcGRzL1BEU3AtZW4ucGRmEwJlbjApFiNodHRwczovL3JkYy5maW5hLmhyL3Bkcy9QRFNwLWhyLnBkZhMCaHIwEwYGBACORgEGMAkGBwQAjkYBBgEwJgYDVR0RBB8wHYEbbHVrYXNfb2xpdmVyLnBhdmljQHVuaXFhLmhyMIGyBgNVHR8EgaowgacwgaSggaGggZ6GLGh0dHA6Ly9yZGMuZmluYS5oci9SREMyMDIwL0ZpbmFSRENDQTIwMjAuY3Jshm5sZGFwOi8vcmRjLWxkYXAyLmZpbmEuaHIvY249RmluYSUyMFJEQyUyMDIwMjAsbz1GaW5hbmNpanNrYSUyMGFnZW5jaWphLGM9SFI/Y2VydGlmaWNhdGVSZXZvY2F0aW9uTGlzdCUzQmJpbmFyeTAfBgNVHSMEGDAWgBR6JPDicznFgRQME1MwInMnSN4rizAdBgNVHQ4EFgQUhD199EPg9TQJlufnTOeaDUaG6bkwCQYDVR0TBAIwADANBgkqhkiG9w0BAQsFAAOCAgEAQtTma/m4iEIrirJnN5j1EpkvHSQxKnB+/5cyryESOUlC6RqUMyCkKAX2vOGbtw9CS4HUAqficZbj30BuZsotldOtuy5BEAOPKmYBVtPGO+DEDIQsS5pRye5944zH/zkI4b7CS4aToFNLcGXYxQ992HHHoRrhsfIAzqRC8kmQO5dQ+uULK0vt0HlY9A3tUWy8GjzWGDDsocUpMW/Uxke8EDFhjdQE/HL/PpvTueSSu/N+3p9AlL4O6Wq4GwbIHN22MYsdqo2gRrerIKRsbYWvMsWRd1XrU4K5+eJg5wZVrRTHub3Kl3QdacCt9Bs2kUdpkRS33l8ewdPXfBzsxNaiM6MGEaheOQiHjabMwkx+plmnZ1xARqjVSGlDbUxT6qhL+Yb5gpkilHligpt/U1be4LAxfIGL4VVnikmZ+sRnJmY3d84JH1G8Yd8Ct6wskrFA8ZufIKNpNuKLVUmXkMwQJoFyb4W9cApLxXQONrmBgMUkuh14yyhBGUWE0FDnYNJBBS3Pb9pTzwJ6eK1YwTa7VULAgvNQu/BoTswJ/jQUlNwbi/tkXi729KlAoZhuqd9Qkj47zSPu/3ZvpKPLO/wPfVnxW4oBTxPayUCeRDkFEbeDmZVNIIkFMkxNvgoV1r4BieSn8P67J4846yhivkwkpsb8G0Qb4VU4BIWsrCh8tOU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9qE4fuGDENB8brviiUQeZ3F5F8d+nwpJ0Vnw6CqYz4M=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EKEOfLTxumNQzWA/OKvsnqRCK4w6niyWA7lhXGj9UUQ=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SY8IQPjZtoQN7yTjYYP5r9SnWtBh5YHcIcg1kO/uYpo=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tLUvJqZg3Nc95VqIjJDXZerY6jl1ZDQOfzJC7udzuHk=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6ChsOsJp/BDgFf6bBXFcjZwYPOxnYA8seFvsEy0VIEg=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SY8IQPjZtoQN7yTjYYP5r9SnWtBh5YHcIcg1kO/uYpo=</DigestValue>
      </Reference>
      <Reference URI="/xl/sharedStrings.xml?ContentType=application/vnd.openxmlformats-officedocument.spreadsheetml.sharedStrings+xml">
        <DigestMethod Algorithm="http://www.w3.org/2001/04/xmlenc#sha256"/>
        <DigestValue>6q/73dY76ZB45HU8YO/OEKO1j8BUcWOCEeGNz4yZlbQ=</DigestValue>
      </Reference>
      <Reference URI="/xl/styles.xml?ContentType=application/vnd.openxmlformats-officedocument.spreadsheetml.styles+xml">
        <DigestMethod Algorithm="http://www.w3.org/2001/04/xmlenc#sha256"/>
        <DigestValue>SKhcMfW3tF77snWJcvsnJnNPsRcuXk5zHFfuKtvrrp8=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d5KX9Te2X2cpfQk44Dj/YK9SS237FSlwJXFlxZXusKs=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k8oFm0Jm4KT2wZ4HM82CRrPaJ4fG/xLTVjThfFWhiSs=</DigestValue>
      </Reference>
      <Reference URI="/xl/worksheets/sheet2.xml?ContentType=application/vnd.openxmlformats-officedocument.spreadsheetml.worksheet+xml">
        <DigestMethod Algorithm="http://www.w3.org/2001/04/xmlenc#sha256"/>
        <DigestValue>xXMqs5spV6tSM/oFp+2n8vh8xIUSDg4cX9GtjYAi9pA=</DigestValue>
      </Reference>
      <Reference URI="/xl/worksheets/sheet3.xml?ContentType=application/vnd.openxmlformats-officedocument.spreadsheetml.worksheet+xml">
        <DigestMethod Algorithm="http://www.w3.org/2001/04/xmlenc#sha256"/>
        <DigestValue>IGCkDlBfRZlYSfcMV5HCKoWECg9dJIXRD089thS9HhI=</DigestValue>
      </Reference>
      <Reference URI="/xl/worksheets/sheet4.xml?ContentType=application/vnd.openxmlformats-officedocument.spreadsheetml.worksheet+xml">
        <DigestMethod Algorithm="http://www.w3.org/2001/04/xmlenc#sha256"/>
        <DigestValue>8tGS0zE/KxDr4F/jtLg0AMOimS6TTKjOP3+7eZpjJ5Q=</DigestValue>
      </Reference>
      <Reference URI="/xl/worksheets/sheet5.xml?ContentType=application/vnd.openxmlformats-officedocument.spreadsheetml.worksheet+xml">
        <DigestMethod Algorithm="http://www.w3.org/2001/04/xmlenc#sha256"/>
        <DigestValue>BrlCB9FFFeOHzJldcBk0jGW1Xn3jud2Bb9TgfVvgF9c=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2025-08-12T09:20:31Z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approval</SignatureComments>
          <WindowsVersion>10.0</WindowsVersion>
          <OfficeVersion>16.0.19029/27</OfficeVersion>
          <ApplicationVersion>16.0.19029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2025-08-12T09:20:31Z</xd:SigningTime>
          <xd:SigningCertificate>
            <xd:Cert>
              <xd:CertDigest>
                <DigestMethod Algorithm="http://www.w3.org/2001/04/xmlenc#sha256"/>
                <DigestValue>XNhc+P9yObgMEeLwa33Q9tVZKqaux+/frwg8naxy5qc=</DigestValue>
              </xd:CertDigest>
              <xd:IssuerSerial>
                <X509IssuerName>CN=Fina RDC 2020, O=Financijska agencija, C=HR</X509IssuerName>
                <X509SerialNumber>159956212971352600292861132341416327103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  <xd:CommitmentTypeQualifiers>
              <xd:CommitmentTypeQualifier>approval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HOzCCBSOgAwIBAgIRAIqrCSPT6y2uAAAAAFZUvzwwDQYJKoZIhvcNAQELBQAwQzELMAkGA1UEBhMCSFIxHTAbBgNVBAoTFEZpbmFuY2lqc2thIGFnZW5jaWphMRUwEwYDVQQDEwxGaW5hIFJvb3QgQ0EwHhcNMjAxMTI1MTIzNzEwWhcNMzAxMTI1MTIzNzEwWjBEMQswCQYDVQQGEwJIUjEdMBsGA1UEChMURmluYW5jaWpza2EgYWdlbmNpamExFjAUBgNVBAMTDUZpbmEgUkRDIDIwMjAwggIiMA0GCSqGSIb3DQEBAQUAA4ICDwAwggIKAoICAQCv75uR4V36v7r5SeK8Jig3kxGwHvjTWfkaWg8urJhMZnOmzpMG9QWtNJ/HzMYYCjHBncKquKXHYeh3Ds/oJwHeMWHCS381LhAGj/sFDF2LnANR7mwKGgXpe4j9y/e57/uGQ5U4OOYo6mlsOPVvjGlSoTqoAFVWR64m+B8Zx7ceRIaiXd1qWNJih87eFY4pHXb3K2PFdD34TfqdR9Rnz2TGoyguF7s+Ph3tWOZYbByGEAAHTiv/JQbY41DQhM0tFnbcO+2lEFztkGpD6S1uLbs4COLSKtpR5+tkHND25QsUDEAi6sRB6bcDwnYZ+CdweMohnF5S0wzPwGnHLNJV/Lt2sErZHtZB6wEuDrTfBNPs9f59/UVq8Wt5jYDqLiiagFy5rUAN+uuv7QRlS1uaUN/2SmOlQaf105mUCVoWrPXkpiBUZrDRM06uLmJTv75RkSaMEoPr2PLPuS3bRmwnYRZ/s6uin/pqnvw4ogD8eZAtWEvuYRLr5evAJYVI8ud0JJfZ6yZhvBbLQd1w/vD/oR4XOXctjqB267lD9d0egvQ9+Wh0o+KqBi9iUfiwE11mu0lFYcNz/8+tApJ6w9O6wNtutaNU2xYrMrtFNK/arQ0PFucmUEeudr2zICKNCcOlFzFwp8s7hrX4sBuM+BNbMTUdrp8Mr1mhiERzuZCyf1jIiwIDAQABo4ICJzCCAiMwDgYDVR0PAQH/BAQDAgEGMBIGA1UdEwEB/wQIMAYBAf8CAQAwgb8GA1UdIASBtzCBtDCBsQYHK3yIUAUCATCBpTBMBggrBgEFBQcCARZAaHR0cHM6Ly93d3cuZmluYS5oci9yZWd1bGF0aXZhLWRva3VtZW50aS1pLXBvdHZyZGUtby1zdWtsYWRub3N0aTBVBggrBgEFBQcCARZJaHR0cHM6Ly93d3cuZmluYS5oci9lbi9sZWdpc2xhdGlvbi1kb2N1bWVudHMtYW5kLWNvbmZvcm1hbmNlLWNlcnRpZmljYXRlczBjBggrBgEFBQcBAQRXMFUwHwYIKwYBBQUHMAGGE2h0dHA6Ly9vY3NwLmZpbmEuaHIwMgYIKwYBBQUHMAKGJmh0dHA6Ly9yZGMuZmluYS5oci9Sb290L0ZpbmFSb290Q0EuY2VyMIGVBgNVHR8EgY0wgYowLKAqoCiGJmh0dHA6Ly9yZGMuZmluYS5oci9Sb290L0ZpbmFSb290Q0EuY3JsMFqgWKBWpFQwUjELMAkGA1UEBhMCSFIxHTAbBgNVBAoTFEZpbmFuY2lqc2thIGFnZW5jaWphMRUwEwYDVQQDEwxGaW5hIFJvb3QgQ0ExDTALBgNVBAMTBENSTDEwHwYDVR0jBBgwFoAU/hGibBDu3uIDuFWCTiI8huQ+a1QwHQYDVR0OBBYEFHok8OJzOcWBFAwTUzAicydI3iuLMA0GCSqGSIb3DQEBCwUAA4ICAQBwkpiNO2Rr2fPWVAmR91TEof/QeCcout+CnWbeVSxgxe5pkzT68zJZ5WhyAxkKeDRK1DHDbbIt2Sc6WiVxz+Zq0cDVOxAtqlhdR1TQkqTbE1UdMwwggOGPscOt6RhQtBt+ewdmaEBUxdLg7WHB6aohYPR65RHAIiIvxpkJ6dxBGwJQECkmG+phQPC+9oYfaE9fvYEkeTuHLMjFsS6oODQRJ7BgrOp1at2GKMzI/f8AJ8ZgYp6FqFk1UelsfC3nycmckxqcCVGzRZHq5EmgkSEAezcTfZUXiUCy4Vkmrt4Tm3AxltnfpObOzza2qRHe2I3fzr0fIDEn5f8TSv2cZhcRefdlQPsOeS45p8YzNLn82gGHoO5lED24ctr8cbQWMcs2W1aPwchRaBPtk5zgjRiDZSby5xFMhgXIgbjL9ThSYd7sMPRZiblvGyo8hfRbHmN4jGVKlcCkhylCw8A5pjms7xSa9HNyecamPxlUAHPA6rg5+OIR4K8djrgv88zdzztOxo+fiG3SbcN++NUZHo6eJTdkJr3VcNwZCAvXRH2tQnNzRvSAEvKNJmS7QI6nH99oRJAyxN7TKK/nlMFwef/rGuPkEGZ9r0dC4rFgg8tIjpnpjXywqrZyTL2vuvzY9xYeBc62Yo8RYL7E8hPT2h1Yfxi3X9AP0/AyqUjdTRXnKg==</xd:EncapsulatedX509Certificate>
            <xd:EncapsulatedX509Certificate>MIIFcDCCA1igAwIBAgINAJgzyagAAAAAVlS8bjANBgkqhkiG9w0BAQsFADBDMQswCQYDVQQGEwJIUjEdMBsGA1UEChMURmluYW5jaWpza2EgYWdlbmNpamExFTATBgNVBAMTDEZpbmEgUm9vdCBDQTAeFw0xNTExMjQxOTA3MzBaFw0zNTExMjQxOTM3MzBaMEMxCzAJBgNVBAYTAkhSMR0wGwYDVQQKExRGaW5hbmNpanNrYSBhZ2VuY2lqYTEVMBMGA1UEAxMMRmluYSBSb290IENBMIICIjANBgkqhkiG9w0BAQEFAAOCAg8AMIICCgKCAgEAtHPS1mXTAu9YOvSCgtOn4Ipgsjr1sWU4pyQOIWt96aCdM6J0za6RupS1zMaAtXHfSHHKdUunv/8m64T+uXIWyMJ+htS/r+5jNbnA5NoFT7hIniIo/1UFI2uBTrMXESwqJR/k4d9hyDzyVmnQVX2WELKoe1aQW6ZeU4tB48eHxzG9NDnsGSHZgMToDdvaAwwA9Kq1ggYlDMXZGmKd/QpJBfwcvpNG/M6Jkf/NzF9IX9w40HVv0i2rzCISeIgSH+DVTne8LIlNdnqIm10H2rNnmNE5znpGq8/2fVclE/qExANwrwx2DNJAJHxZ33c3WVCxJUZOQh0IIglyVcRC6m9vZVnUTuA9o6twfOYJMFV2Yonzb9IKprNuGT2WhnpmlM3yzHrwBwizaa4b/xxxGKJE+dvWDYQQgXRJYWLXEPABpkXAtdBS9FGGPeL3Fila+kqeJ0uORvFyPqf1pAzgCxeaIv/5fqs1jgGE1XWTf+Z1qHpk3mI6AkcaoCPETD/Q3E4z52y7+vYYECs0MF/HM1CZAumxWUZVZaa6pIMYi83h8coY4tkg5reEhx8LVnxNMVQm8plWyKZZ1oUz8pDMKFrIbKTLpkdGxJpVOYRkjXfnCj3D0BL3dqjMHLMfWIU6xDaN7JrsDuccyZ9P+9B6BwzGBbCrjbpyXU4j2W8MXPimctECAwEAAaNjMGEwDgYDVR0PAQH/BAQDAgEGMA8GA1UdEwEB/wQFMAMBAf8wHwYDVR0jBBgwFoAU/hGibBDu3uIDuFWCTiI8huQ+a1QwHQYDVR0OBBYEFP4RomwQ7t7iA7hVgk4iPIbkPmtUMA0GCSqGSIb3DQEBCwUAA4ICAQCkgIYu56adjf+CV2Ny5xpg36uyubIBEmc4QOZAfFi8zEhxWwGXnHkcHnHSO6PY6KLiGAGlRajj9O+ru4p4/MeIffIFYJrbcMN41av4LTOMa6L2yQPAijxm3Z3o7qdOJQ8U3/gPFi4eF6dYyNkF05iivGRCU/4kyXWqJu5uMjMIYaA2fcq7nbu1cV4GgWr/Z+6miD+2P9MXTM4EzrMLdTnRwOOcs5qiGVYoi5aks58WSdyEICLt73JMXxCqHwkBO1XIxmyvp9Iunu2wzJFtZMPsGL46akuuAS4/ec00HDiuuQ1hBHP3nik7p7aQOrgsIzTDuAwGUcI+IZmfPBSQyqkm9UDjIul9zgMX7P+80ZkuxGSPPyxZYCQ8sNvDlQiqAHWynQsgGbT3bqmjvWDwMw/iZr1H9giKkDV9RYZKyZ7Ez1/fcd7MyW45iE25Ss8DdAdZK+386+7V0tU5bXcN2NF/L353vmGYjSxScTCEvqDmsLAHCMW0dLeLsti62ADyGcf4oSIKZkSoFgh1XllESEU0NQhK8HslC6ZLUX93zQ0zOKsAkWZMiMFOKtQ6wLSG3oSAylBvgPlNZYAJFXUtIlbltZEjne4l2BgwKHLbf8MxTo7YvkP6246aBZn999yUiad42J1r6f71JMe60ulED4NLXZ//JBif0dWE6CFJt9sg5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ea228-a520-4d9f-bc40-c2b3fec9eb0c" xsi:nil="true"/>
    <lcf76f155ced4ddcb4097134ff3c332f xmlns="b5fe3fa2-391e-4f26-845b-4448fd04466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0F66C3D285C4E8A2205752A68CAB4" ma:contentTypeVersion="19" ma:contentTypeDescription="Create a new document." ma:contentTypeScope="" ma:versionID="7ce630f11547b0eb443590bf5fd566ff">
  <xsd:schema xmlns:xsd="http://www.w3.org/2001/XMLSchema" xmlns:xs="http://www.w3.org/2001/XMLSchema" xmlns:p="http://schemas.microsoft.com/office/2006/metadata/properties" xmlns:ns2="b5fe3fa2-391e-4f26-845b-4448fd044667" xmlns:ns3="4c6ea228-a520-4d9f-bc40-c2b3fec9eb0c" targetNamespace="http://schemas.microsoft.com/office/2006/metadata/properties" ma:root="true" ma:fieldsID="d868e622c37a091dd811b47a271fcda7" ns2:_="" ns3:_="">
    <xsd:import namespace="b5fe3fa2-391e-4f26-845b-4448fd044667"/>
    <xsd:import namespace="4c6ea228-a520-4d9f-bc40-c2b3fec9e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3fa2-391e-4f26-845b-4448fd044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c572dd-149b-4a1a-9e03-fb60d921cf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ea228-a520-4d9f-bc40-c2b3fec9eb0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9456cc5-ddc0-459b-b085-c6741820f4fa}" ma:internalName="TaxCatchAll" ma:showField="CatchAllData" ma:web="4c6ea228-a520-4d9f-bc40-c2b3fec9e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025DB-4E70-47EE-A4F9-86F20766CEC6}">
  <ds:schemaRefs>
    <ds:schemaRef ds:uri="4c6ea228-a520-4d9f-bc40-c2b3fec9eb0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b5fe3fa2-391e-4f26-845b-4448fd044667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E1C281-B4DC-41F8-80F7-18A3553D13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5E29C9-FEB7-43DB-B00D-DC9318303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e3fa2-391e-4f26-845b-4448fd044667"/>
    <ds:schemaRef ds:uri="4c6ea228-a520-4d9f-bc40-c2b3fec9e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SKUPINA A</vt:lpstr>
      <vt:lpstr>SKUPINA B</vt:lpstr>
      <vt:lpstr>SKUPINA C</vt:lpstr>
      <vt:lpstr>SKUPINA D</vt:lpstr>
      <vt:lpstr>REKAPITULACIJA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Doroteja Salopek</cp:lastModifiedBy>
  <cp:lastPrinted>2025-06-24T12:20:36Z</cp:lastPrinted>
  <dcterms:created xsi:type="dcterms:W3CDTF">2018-10-16T06:52:24Z</dcterms:created>
  <dcterms:modified xsi:type="dcterms:W3CDTF">2025-08-11T08:35:50Z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52e8-415e-4adf-901a-f50b2b42eec4_Enabled">
    <vt:lpwstr>true</vt:lpwstr>
  </property>
  <property fmtid="{D5CDD505-2E9C-101B-9397-08002B2CF9AE}" pid="3" name="MSIP_Label_690e52e8-415e-4adf-901a-f50b2b42eec4_SetDate">
    <vt:lpwstr>2023-03-07T15:22:31Z</vt:lpwstr>
  </property>
  <property fmtid="{D5CDD505-2E9C-101B-9397-08002B2CF9AE}" pid="4" name="MSIP_Label_690e52e8-415e-4adf-901a-f50b2b42eec4_Method">
    <vt:lpwstr>Standard</vt:lpwstr>
  </property>
  <property fmtid="{D5CDD505-2E9C-101B-9397-08002B2CF9AE}" pid="5" name="MSIP_Label_690e52e8-415e-4adf-901a-f50b2b42eec4_Name">
    <vt:lpwstr>Klasifikacija informacija</vt:lpwstr>
  </property>
  <property fmtid="{D5CDD505-2E9C-101B-9397-08002B2CF9AE}" pid="6" name="MSIP_Label_690e52e8-415e-4adf-901a-f50b2b42eec4_SiteId">
    <vt:lpwstr>92116c68-6c38-44b0-aeb5-fa0c9e0f3abd</vt:lpwstr>
  </property>
  <property fmtid="{D5CDD505-2E9C-101B-9397-08002B2CF9AE}" pid="7" name="MSIP_Label_690e52e8-415e-4adf-901a-f50b2b42eec4_ActionId">
    <vt:lpwstr>e1b42d5d-ef49-4c0b-9ff2-02322fc1dcdd</vt:lpwstr>
  </property>
  <property fmtid="{D5CDD505-2E9C-101B-9397-08002B2CF9AE}" pid="8" name="MSIP_Label_690e52e8-415e-4adf-901a-f50b2b42eec4_ContentBits">
    <vt:lpwstr>2</vt:lpwstr>
  </property>
  <property fmtid="{D5CDD505-2E9C-101B-9397-08002B2CF9AE}" pid="9" name="ContentTypeId">
    <vt:lpwstr>0x01010068B0F66C3D285C4E8A2205752A68CAB4</vt:lpwstr>
  </property>
  <property fmtid="{D5CDD505-2E9C-101B-9397-08002B2CF9AE}" pid="10" name="MediaServiceImageTags">
    <vt:lpwstr/>
  </property>
</Properties>
</file>